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65" windowWidth="11340" windowHeight="11640" tabRatio="986" activeTab="4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struktura obaveza fonda" sheetId="7" r:id="rId7"/>
    <sheet name="izvj. o realiz. dob.-gub. IF" sheetId="8" r:id="rId8"/>
    <sheet name="pov lic" sheetId="9" r:id="rId9"/>
    <sheet name="SU - akcije" sheetId="10" r:id="rId10"/>
    <sheet name="SU - obveznice" sheetId="11" r:id="rId11"/>
    <sheet name="NDG" sheetId="12" r:id="rId12"/>
    <sheet name="zaključlist" sheetId="13" r:id="rId13"/>
    <sheet name="Sheet1" sheetId="14" r:id="rId14"/>
  </sheets>
  <definedNames>
    <definedName name="_xlnm.Print_Area" localSheetId="0">'bilans stanja'!$A$1:$E$84</definedName>
    <definedName name="_xlnm.Print_Area" localSheetId="1">'bilans uspjeha'!$A$1:$F$78</definedName>
    <definedName name="_xlnm.Print_Area" localSheetId="4">'izv. o fin. pokazateljima fonda'!$A$1:$E$32</definedName>
    <definedName name="_xlnm.Print_Area" localSheetId="3">'izv. o tokovima gotovine'!$A$1:$E$57</definedName>
    <definedName name="_xlnm.Print_Area" localSheetId="2">'izvj. o promjenama neto imovine'!$A$1:$E$38</definedName>
    <definedName name="_xlnm.Print_Area" localSheetId="7">'izvj. o realiz. dob.-gub. IF'!#REF!</definedName>
    <definedName name="_xlnm.Print_Area" localSheetId="5">'izvj. o str.ulaganja po vrstama'!$A$1:$E$28</definedName>
    <definedName name="_xlnm.Print_Titles" localSheetId="0">'bilans stanja'!$12:$13</definedName>
    <definedName name="_xlnm.Print_Titles" localSheetId="1">'bilans uspjeha'!$12:$13</definedName>
  </definedNames>
  <calcPr fullCalcOnLoad="1"/>
</workbook>
</file>

<file path=xl/sharedStrings.xml><?xml version="1.0" encoding="utf-8"?>
<sst xmlns="http://schemas.openxmlformats.org/spreadsheetml/2006/main" count="2202" uniqueCount="704">
  <si>
    <t>Grupa računa</t>
  </si>
  <si>
    <t>Pozicija</t>
  </si>
  <si>
    <t>AOP</t>
  </si>
  <si>
    <t>Tekuća godina</t>
  </si>
  <si>
    <t>Prethodna godina</t>
  </si>
  <si>
    <t>II</t>
  </si>
  <si>
    <t>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</si>
  <si>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</si>
  <si>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</si>
  <si>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</si>
  <si>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</si>
  <si>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</si>
  <si>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</si>
  <si>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</si>
  <si>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</si>
  <si>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</si>
  <si>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</si>
  <si>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</si>
  <si>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</si>
  <si>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</si>
  <si>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</si>
  <si>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</si>
  <si>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</si>
  <si>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</si>
  <si>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</si>
  <si>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</si>
  <si>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</si>
  <si>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</si>
  <si>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</si>
  <si>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</si>
  <si>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</si>
  <si>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</si>
  <si>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</si>
  <si>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</si>
  <si>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</si>
  <si>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</si>
  <si>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</si>
  <si>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</si>
  <si>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</si>
  <si>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</si>
  <si>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</si>
  <si>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</si>
  <si>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</si>
  <si>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</si>
  <si>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</si>
  <si>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</si>
  <si>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</si>
  <si>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</si>
  <si>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</si>
  <si>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</si>
  <si>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Depoziti i plasmani</t>
  </si>
  <si>
    <t>Revalorizacione rezerve po osnovu nekretnina</t>
  </si>
  <si>
    <t xml:space="preserve">Zakonski zastupnik </t>
  </si>
  <si>
    <t>Društva za upravljanje</t>
  </si>
  <si>
    <t xml:space="preserve">M. P. </t>
  </si>
  <si>
    <t>(iznos u KM)</t>
  </si>
  <si>
    <t>Naziv pozicije</t>
  </si>
  <si>
    <t>Realizovani dobitak (gubitak) od ulaganja</t>
  </si>
  <si>
    <t>IZVJEŠTAJ O PROMJENAMA NETO IMOVINE INVESTICIONOG FONDA</t>
  </si>
  <si>
    <t>Povećanje (smanjenje) neto imovine od poslovanja fonda (302 do 306)</t>
  </si>
  <si>
    <t>Povećenje neto imovine po osnovu transakcija sa udjelima/akcijama fonda (308-309)</t>
  </si>
  <si>
    <t>Ukupno povećanje (smanjenje) neto imovine fonda (301+308-309)</t>
  </si>
  <si>
    <r>
      <t>A. Novčani tokovi iz poslovnih aktivnosti</t>
    </r>
    <r>
      <rPr>
        <sz val="8"/>
        <rFont val="Arial"/>
        <family val="2"/>
      </rPr>
      <t xml:space="preserve">                                      I- Prilivi gotovine iz poslovnih aktivnosti (402 do 406)</t>
    </r>
  </si>
  <si>
    <t>1. Prilivi po osnovu prodaje ulaganja</t>
  </si>
  <si>
    <t xml:space="preserve">2. Prilivi po osnovu dividende 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</si>
  <si>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</si>
  <si>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</si>
  <si>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</si>
  <si>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</si>
  <si>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</si>
  <si>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</si>
  <si>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</si>
  <si>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</si>
  <si>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</si>
  <si>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</si>
  <si>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</si>
  <si>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</si>
  <si>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</si>
  <si>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</si>
  <si>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III Neto priliv gotovine iz poslovnih aktivnosti (401-407)</t>
  </si>
  <si>
    <t>IV Neto odliv gotovine iz poslovnih aktivnosti (407-401)</t>
  </si>
  <si>
    <r>
      <t xml:space="preserve">B. Tokovi gotovine iz aktivnosti finansiranja                      </t>
    </r>
    <r>
      <rPr>
        <sz val="8"/>
        <rFont val="Arial"/>
        <family val="2"/>
      </rPr>
      <t xml:space="preserve"> I Prilivi gotovine iz aktivnosti finansiranja (422+423)</t>
    </r>
  </si>
  <si>
    <t>II Odlivi gotovine iz aktivnosti finansiranja (425 do 428)</t>
  </si>
  <si>
    <t>1. Priliv od izdavanja udjela/emisije akcija</t>
  </si>
  <si>
    <t>2. Prilivi od zaduživanja</t>
  </si>
  <si>
    <t>1. Odlivi po osnovu razduživanja</t>
  </si>
  <si>
    <t>2. Odlivi po osnovu otkupa sopstvenih akcija</t>
  </si>
  <si>
    <t>3. Odlivi po osnovu isplate dividendi</t>
  </si>
  <si>
    <t>4. Odlivi po osnovu isplate učešća u dobiti</t>
  </si>
  <si>
    <t>III Neto priliv gotovine iz aktivnosti finansiranja (421-424)</t>
  </si>
  <si>
    <t>IV Neto odliv gotovine iz aktivnosti finansiranja (424-421)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</si>
  <si>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</si>
  <si>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</si>
  <si>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</si>
  <si>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</si>
  <si>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</si>
  <si>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</si>
  <si>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</si>
  <si>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</si>
  <si>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2.</t>
  </si>
  <si>
    <t xml:space="preserve">1. </t>
  </si>
  <si>
    <t>1.</t>
  </si>
  <si>
    <t>3.</t>
  </si>
  <si>
    <t>4.</t>
  </si>
  <si>
    <t xml:space="preserve">IZVJEŠTAJ  </t>
  </si>
  <si>
    <t xml:space="preserve">O STRUKTURI ULAGANJA INVESTICIONOG FONDA PO VRSTAMA  IMOVINE </t>
  </si>
  <si>
    <t>FONDA PO VRSTAMA INSTRUMENATA</t>
  </si>
  <si>
    <t xml:space="preserve">STRUKTURA OBAVEZA </t>
  </si>
  <si>
    <t>I- REP POSLOVI (PASIVA)</t>
  </si>
  <si>
    <t>II -GARANTNI ULOG</t>
  </si>
  <si>
    <t>I -ULAGANJA U POVEZANA LICA:</t>
  </si>
  <si>
    <t xml:space="preserve">Ukupno </t>
  </si>
  <si>
    <t>II- PRIHODI OD POVEZANIH LICA</t>
  </si>
  <si>
    <t>za period od           do</t>
  </si>
  <si>
    <t>I- Prihodi po osnovu dividendi od ulaganja u povezana lica</t>
  </si>
  <si>
    <t>II Prihodi po osnovu kamata od ulaganja u povezana lica</t>
  </si>
  <si>
    <t>III-Ukupni prihodi</t>
  </si>
  <si>
    <t>za period od     do</t>
  </si>
  <si>
    <t>I- Prodaja akcija</t>
  </si>
  <si>
    <t>II - Prodaja obveznica</t>
  </si>
  <si>
    <t>III-DOBICI (GUBICI) OD PRODAJE POVEZANIM LICIMA</t>
  </si>
  <si>
    <t>III- Prodaja nekretnina</t>
  </si>
  <si>
    <t>IV- ISPLATE POVEZANIM LICIMA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</si>
  <si>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</si>
  <si>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</si>
  <si>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</si>
  <si>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</si>
  <si>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</si>
  <si>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</si>
  <si>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</si>
  <si>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</si>
  <si>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</si>
  <si>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</si>
  <si>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</si>
  <si>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</si>
  <si>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</si>
  <si>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</si>
  <si>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</si>
  <si>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</si>
  <si>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</si>
  <si>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</si>
  <si>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</si>
  <si>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</si>
  <si>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</si>
  <si>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</si>
  <si>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</si>
  <si>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</si>
  <si>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</si>
  <si>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</si>
  <si>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</si>
  <si>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</si>
  <si>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</si>
  <si>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</si>
  <si>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</si>
  <si>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</si>
  <si>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</si>
  <si>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</si>
  <si>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</si>
  <si>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Revalotizacione rezerve po osnovu derivata</t>
  </si>
  <si>
    <t>Povećanje po osnovu povlačenja udjela/akcija fonda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</si>
  <si>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</si>
  <si>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</si>
  <si>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</si>
  <si>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</si>
  <si>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</si>
  <si>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</si>
  <si>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</si>
  <si>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</si>
  <si>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</si>
  <si>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</si>
  <si>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</si>
  <si>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Indeks</t>
  </si>
  <si>
    <t>IZVJEŠTAJ O FINANSIJSKIM POKAZATELJIMA FONDA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</si>
  <si>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</si>
  <si>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</si>
  <si>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</si>
  <si>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</si>
  <si>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</si>
  <si>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</si>
  <si>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</si>
  <si>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</si>
  <si>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</si>
  <si>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</si>
  <si>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</si>
  <si>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</si>
  <si>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</si>
  <si>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</si>
  <si>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vrijednost na dan izvještavanja</t>
  </si>
  <si>
    <t>Ostale hartije od vrijednosti</t>
  </si>
  <si>
    <t>Nabavna vrijednost</t>
  </si>
  <si>
    <t>Učešće u obavezama fonda (%)</t>
  </si>
  <si>
    <t>Kolateral ISIN</t>
  </si>
  <si>
    <t>Vrijednost na dan bilansa</t>
  </si>
  <si>
    <t>Učešće u ukupnoj imovini fonda (%)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</si>
  <si>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</si>
  <si>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</si>
  <si>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</si>
  <si>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</si>
  <si>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</si>
  <si>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</si>
  <si>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Nekretnine</t>
  </si>
  <si>
    <t>Ukupno repo poslovi</t>
  </si>
  <si>
    <t>Učešće u obavezama fonda (u %)</t>
  </si>
  <si>
    <t>Učešće u ukupnoj imovini fonda u (%)</t>
  </si>
  <si>
    <t>IZVJEŠTAJ O TRANSAKCIJAMA SA POVEZANIM LICIMA</t>
  </si>
  <si>
    <t>Izvještaji o transakcijama sa povezanim licima obuhvataju: izvještaje o ulaganju u povezane strane, izvještaj o prodajama hartija od vrijednosti povezanim licima i izvještaj o isplatama povezanim licima.</t>
  </si>
  <si>
    <t>Red. Br.</t>
  </si>
  <si>
    <t>Nabavna vrijednost akcija</t>
  </si>
  <si>
    <t>Fer vrijednost na dan bilansa</t>
  </si>
  <si>
    <t>Nerealizovani dobitak/gubitak/</t>
  </si>
  <si>
    <t>II Prihodi od kamata</t>
  </si>
  <si>
    <t>Nominalna vrijednost obveznica</t>
  </si>
  <si>
    <t>Period držanja</t>
  </si>
  <si>
    <t>Prihod od kamate</t>
  </si>
  <si>
    <t>Broj državnih akcija</t>
  </si>
  <si>
    <t>Dividenda / Akcije</t>
  </si>
  <si>
    <t>Prihod od dividendi</t>
  </si>
  <si>
    <t>Ukupno prihodi od dividendi</t>
  </si>
  <si>
    <t>Ukupno prihodi od kamata</t>
  </si>
  <si>
    <t>Naziv povezanog lica</t>
  </si>
  <si>
    <t>Datum prodaje</t>
  </si>
  <si>
    <t>Broj akcija ili nominalna vrijednost obveznica</t>
  </si>
  <si>
    <t>Prihod od prodaje</t>
  </si>
  <si>
    <t>Dobitak/gubitak/ od prodaje</t>
  </si>
  <si>
    <t>Ukupno:</t>
  </si>
  <si>
    <t>Knjigovodstvena vrijednost</t>
  </si>
  <si>
    <t>Dobitak/gubitak</t>
  </si>
  <si>
    <t>Prezime i ime povezanog lica</t>
  </si>
  <si>
    <t>Iznos isplate</t>
  </si>
  <si>
    <t>Svrha isplate</t>
  </si>
  <si>
    <t>RK</t>
  </si>
  <si>
    <t>OB</t>
  </si>
  <si>
    <t>Ukupno isplate</t>
  </si>
  <si>
    <t>II Odlivi gotovine iz operativnih aktivnosti (408 do 418)</t>
  </si>
  <si>
    <t>U Bijeljini</t>
  </si>
  <si>
    <t>Prethodna godina korigovana</t>
  </si>
  <si>
    <t>BILANS STANJA INVESTICIONOG FONDA</t>
  </si>
  <si>
    <t>(Izvještaj o finansijskom položaju)</t>
  </si>
  <si>
    <t>A. UKUPNA IMOVINA (002+003+010+018+019)</t>
  </si>
  <si>
    <t>100 do 102</t>
  </si>
  <si>
    <t>I- Gotovina</t>
  </si>
  <si>
    <t>II - Ulaganja fonda (004 do 009)</t>
  </si>
  <si>
    <t>200 do 205</t>
  </si>
  <si>
    <t>1. Ulaganja fonda u finansijska sredstva po fer vrijednosti kroz bilans uspjeha</t>
  </si>
  <si>
    <t>210 do 215</t>
  </si>
  <si>
    <t>2. Ulaganja fonda u finansijska sredstva raspoloživa za prodaju</t>
  </si>
  <si>
    <t>220 do 225</t>
  </si>
  <si>
    <t>3. Ulaganja fonda u finansijska sredstva koja se drži do roka dospijeća</t>
  </si>
  <si>
    <t>230 do 235</t>
  </si>
  <si>
    <t>4. Depoziti i plasmani</t>
  </si>
  <si>
    <t>240 do 249</t>
  </si>
  <si>
    <t>5. Ulaganja u nekretnine</t>
  </si>
  <si>
    <t>6. Ostala ulaganja</t>
  </si>
  <si>
    <t>III - Potraživanja (011 do 017)</t>
  </si>
  <si>
    <t>1. Potraživanja po osnovu prodaje HOV</t>
  </si>
  <si>
    <t>2. Potraživanja po osnovu prodaje nekretnina</t>
  </si>
  <si>
    <t>3. Potraživanja po osnovu kamata</t>
  </si>
  <si>
    <t>4. Potraživanja po osnovu dividendi</t>
  </si>
  <si>
    <t>5. Potraživanja po osnovu datih avansa</t>
  </si>
  <si>
    <t>6. Ostala potraživanja</t>
  </si>
  <si>
    <t>310 do 312</t>
  </si>
  <si>
    <t>7. Potraživanja od društva za upravljanje</t>
  </si>
  <si>
    <t>IV - Odložena poreska sredstva</t>
  </si>
  <si>
    <t>V- AVR</t>
  </si>
  <si>
    <t>B. OBAVEZA (021+025+030+031+034+037+038+039)</t>
  </si>
  <si>
    <t>I- Obaveze iz poslovanja fonda (022 do 024)</t>
  </si>
  <si>
    <t>1. Obaveze po osnovu ulaganja u HOV</t>
  </si>
  <si>
    <t>2. Obaveze po osnovu ulaganja u nekretnine</t>
  </si>
  <si>
    <t>3. Ostale obaveze iz poslovanja</t>
  </si>
  <si>
    <t>II -Obaveze po osnovu troškova poslovanja (026 do 030)</t>
  </si>
  <si>
    <t>1. Obaveze prema banci depozitaru</t>
  </si>
  <si>
    <t>2. Obaveze za učešće u dobitku</t>
  </si>
  <si>
    <t>3. Obaveze za porez na dobit</t>
  </si>
  <si>
    <t>411,412,413,419</t>
  </si>
  <si>
    <t>4. Ostale obaveze iz poslovanja</t>
  </si>
  <si>
    <t>420 do 429</t>
  </si>
  <si>
    <t>III- Obaveze prema društvu za upravljanje</t>
  </si>
  <si>
    <t>IV-Kratkoročne finansijske obaveze (032+033)</t>
  </si>
  <si>
    <t>1. Kratkoročni krediti</t>
  </si>
  <si>
    <t>2. Ostale kratkoročne fiinansijske obaveze</t>
  </si>
  <si>
    <t>V- Dugoročne obaveze (035+036)</t>
  </si>
  <si>
    <t>1. Dugoročni krediti</t>
  </si>
  <si>
    <t>2. Ostale dugoročne obaveze</t>
  </si>
  <si>
    <t>VI - Ostale obaveze fonda</t>
  </si>
  <si>
    <t>VII- Odložene poreske obaveze</t>
  </si>
  <si>
    <t>VIII- PVR</t>
  </si>
  <si>
    <t>V. NETO IMOVINA FONDA (001-020)</t>
  </si>
  <si>
    <t>I- Osnovni kapital (043+044)</t>
  </si>
  <si>
    <t>1. Akcijsi kapital-redovne akcije</t>
  </si>
  <si>
    <t>2. Udjeli</t>
  </si>
  <si>
    <t>044</t>
  </si>
  <si>
    <t>II- Kapitalne rezerve (046+047)</t>
  </si>
  <si>
    <t>1. Emisiona premija</t>
  </si>
  <si>
    <t>2. Ostale kapitalne rezerve</t>
  </si>
  <si>
    <t>III- Revalorizacione rezerve (049 do 052)</t>
  </si>
  <si>
    <t>1. Revalorizacione rezerve po osnovu revalorizacije finansijskih sred. raspoloživih za prodaju</t>
  </si>
  <si>
    <t>2. Revalorizacione rezerve po osnovu instrumenata zaštite</t>
  </si>
  <si>
    <t>3. Revalorizacione rezerve po osnovu revalorizacije nekretnina</t>
  </si>
  <si>
    <t>IV - Rezerve iz dobiti</t>
  </si>
  <si>
    <t>V- Neraspoređena dobi (055+056)</t>
  </si>
  <si>
    <t>1. Neraspoređeni dobitak ranijih godina</t>
  </si>
  <si>
    <t>2. Neraspoređeni dobitak tekuće godine</t>
  </si>
  <si>
    <t>VI - Nepokriveni gubitak (058+059)</t>
  </si>
  <si>
    <t>1. Nepokriveni gubitak ranijih godina</t>
  </si>
  <si>
    <t>2. Nepokriveni gubitak tekuće godine</t>
  </si>
  <si>
    <t>VII-Nerealizovani dobitak/gubitak (061+062)</t>
  </si>
  <si>
    <t>1. Nerealizovani dobici po osnovu finansijskih sredstva po fer vrijednosti kroz bilans uspjeha</t>
  </si>
  <si>
    <t>2. Nerealizovani gubici  po osnovu finansijskih sredstva po fer vrijednosti kroz bilans uspjeha</t>
  </si>
  <si>
    <t>D. BROJ EMITOVANIH AKCIJA/UDJELA</t>
  </si>
  <si>
    <t>Đ. NETO IMOVINA PO UDJELU/AKCIJI (040/063)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</si>
  <si>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</si>
  <si>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2. Vanbilansna pasiva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</si>
  <si>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</si>
  <si>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</si>
  <si>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</si>
  <si>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</si>
  <si>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</si>
  <si>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</si>
  <si>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</si>
  <si>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</si>
  <si>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</si>
  <si>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</si>
  <si>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</si>
  <si>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</si>
  <si>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</si>
  <si>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</si>
  <si>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</si>
  <si>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</si>
  <si>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</si>
  <si>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</si>
  <si>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</si>
  <si>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</si>
  <si>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</si>
  <si>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r>
      <t>G. KAPITAL (042+045+048+053+054-057</t>
    </r>
    <r>
      <rPr>
        <b/>
        <u val="single"/>
        <sz val="8"/>
        <rFont val="Arial"/>
        <family val="2"/>
      </rPr>
      <t>+</t>
    </r>
    <r>
      <rPr>
        <b/>
        <sz val="8"/>
        <rFont val="Arial"/>
        <family val="2"/>
      </rPr>
      <t xml:space="preserve"> 060)</t>
    </r>
  </si>
  <si>
    <t xml:space="preserve">4. Ostale revalorizacione rezerve </t>
  </si>
  <si>
    <t>066</t>
  </si>
  <si>
    <t>Zakonski zastupnik društva za upravljenje fondom</t>
  </si>
  <si>
    <t>BILANS USPJEHA INVESTICIONOG FONDA</t>
  </si>
  <si>
    <t>(Izvještaj o ukupnom rezultatu u periodu)</t>
  </si>
  <si>
    <t>1. Prihodi od dividendi</t>
  </si>
  <si>
    <t>701, 702</t>
  </si>
  <si>
    <t>2. Prihodi od kamata i amortizacije premije (diskonta) po osnovu HOV sa fiksnim rokom dospijeća</t>
  </si>
  <si>
    <t>3. Prihodi od zakupa</t>
  </si>
  <si>
    <t>4. Ostali poslovni prihodi</t>
  </si>
  <si>
    <t>1. Realizovani dobici po osnovu prodaje hartija od vrijednosti</t>
  </si>
  <si>
    <t xml:space="preserve">2. Realizovani dobitak po osnovu kursnih razlika </t>
  </si>
  <si>
    <t>3. Realizovani dobici po osnovu prodaje nekretnina</t>
  </si>
  <si>
    <t>4. Ostali realizovani dobici</t>
  </si>
  <si>
    <t>III- Poslovni rashodi (213 do 219)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</si>
  <si>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</si>
  <si>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</si>
  <si>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</si>
  <si>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</si>
  <si>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</si>
  <si>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</si>
  <si>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</si>
  <si>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</si>
  <si>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IV - Realizovani gubitak (221 do 224)</t>
  </si>
  <si>
    <t>1. Realizovani gubici na prodaji hartija od vrijednosti</t>
  </si>
  <si>
    <t xml:space="preserve">2. Realizovani gubitak po osnovu kursnih razlika </t>
  </si>
  <si>
    <t>3. Realizovani gubici po osnovu prodaje nekretnina</t>
  </si>
  <si>
    <t>4. Ostali realizovani gubici</t>
  </si>
  <si>
    <t>2. Realizovani gubitak (212+220-202-207)</t>
  </si>
  <si>
    <t>VI- Finansijski prihodi (228+229)</t>
  </si>
  <si>
    <t>1. Prihodi od kamata</t>
  </si>
  <si>
    <t>2. Ostali finansijski prihodi</t>
  </si>
  <si>
    <t>VII- Finansijski rashodi (231+232)</t>
  </si>
  <si>
    <t>1. Rashodi po osnovu kamata</t>
  </si>
  <si>
    <t>2. Ostali finansijski rashodi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</si>
  <si>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(225+227-230)</t>
    </r>
  </si>
  <si>
    <t>2. Realizovani gubitak prije oporezivanja (226+230-227)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</si>
  <si>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</si>
  <si>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</si>
  <si>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</si>
  <si>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</si>
  <si>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</si>
  <si>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(233-234-236-237+238)</t>
    </r>
  </si>
  <si>
    <r>
      <t>V-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(202+207-212-220)</t>
    </r>
  </si>
  <si>
    <t>2. Realizovani gubitak poslije oporezivanja (234-233+236+237-238)</t>
  </si>
  <si>
    <t>D. NEREALIZOVANI DOBICI I GUBICI                                                         I-Nerealizovani dobici (242 do 247)</t>
  </si>
  <si>
    <t>1. Nerealizovani dobici na hartijama od vrijednosti</t>
  </si>
  <si>
    <t>2. Nerealizovani dobici po osnovu kursnih razlika na monetarnim sredstvima, osim na hartijama od vrijednosti</t>
  </si>
  <si>
    <t>4. Nerealizovani dobici po osnovu derivatnih instrumenata zaštite na nekretninama</t>
  </si>
  <si>
    <t>3. Nerealizovani dobici po osnovu kursnih razlika na hartijama od vrijednosti</t>
  </si>
  <si>
    <t>5. Nerealizovani dobici na nekretninama</t>
  </si>
  <si>
    <t>6. Ostali nerealizovani dobici</t>
  </si>
  <si>
    <t>II- Nerealizovani gubici (249do 254)</t>
  </si>
  <si>
    <t>1. Nerealizovani gubici na hartijama od vrijednosti</t>
  </si>
  <si>
    <t>2. Nerealizovani gubici po osnovu kursnih razlika na monetarnim sredstvima, osim na hartijama od vrijednosti</t>
  </si>
  <si>
    <t>3. Nerealizovani gubcii po osnovu kursnih razlika na hartijama od vrijednosti</t>
  </si>
  <si>
    <t>4. Nerealizovani gubici po osnovu derivatnih instrumenata zaštite na nekretninama</t>
  </si>
  <si>
    <t>5. Nerealizovani gubici na nekretninama</t>
  </si>
  <si>
    <t>6.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</si>
  <si>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(241-248)</t>
    </r>
  </si>
  <si>
    <t>2. Ukupni nerealizovani gubitak (248-241)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</si>
  <si>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(239-240+255-256)</t>
    </r>
  </si>
  <si>
    <t>2. Smanjenje neto imovine fonda (240-239+256-255)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</si>
  <si>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</si>
  <si>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</si>
  <si>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</si>
  <si>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</si>
  <si>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</si>
  <si>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</si>
  <si>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</si>
  <si>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</si>
  <si>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</si>
  <si>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</si>
  <si>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</si>
  <si>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</si>
  <si>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</si>
  <si>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</si>
  <si>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</si>
  <si>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</si>
  <si>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</si>
  <si>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</si>
  <si>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</si>
  <si>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</si>
  <si>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</si>
  <si>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</si>
  <si>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</si>
  <si>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</si>
  <si>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</si>
  <si>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</si>
  <si>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</si>
  <si>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</si>
  <si>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</si>
  <si>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</si>
  <si>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I- Poslovni prihodi (203 do 206)</t>
  </si>
  <si>
    <t>II - Realizovani dobitak (208 do 211)</t>
  </si>
  <si>
    <t>A. REALIZOVANI PRIHODI I RASHODI</t>
  </si>
  <si>
    <t xml:space="preserve">                                               </t>
  </si>
  <si>
    <t>Naziv Fonda: ZIF UNIOINVEST FOND AD</t>
  </si>
  <si>
    <t>JIB Društva za upravljanje Fondom: 4400381240005</t>
  </si>
  <si>
    <t>JIB Zatvorenog investicionog Fonda: 4402768070003</t>
  </si>
  <si>
    <t xml:space="preserve">             Lice sa licencom                                                      </t>
  </si>
  <si>
    <t>IZVJEŠTAJ</t>
  </si>
  <si>
    <t xml:space="preserve"> O REALIZOVANIM DOBICIMA (GUBICIMA) INVESTICIONOG FONDA</t>
  </si>
  <si>
    <t>I- PRODATE I AMORTIZOVANE HARTIJE OD VRIJEDNOSTI</t>
  </si>
  <si>
    <t>Datum transakcije</t>
  </si>
  <si>
    <t>Prodate i amortizovane hartije od vrijednosti</t>
  </si>
  <si>
    <t>Broj hartija</t>
  </si>
  <si>
    <t>Ukupna nabavna vrijednost</t>
  </si>
  <si>
    <t>Ukupna prodajna vrijednost</t>
  </si>
  <si>
    <t>Realizovani dobitak (gubitak)                              (5-4)</t>
  </si>
  <si>
    <t>A. AKCIJE</t>
  </si>
  <si>
    <t>I- Akcije domaćih izdavalaca</t>
  </si>
  <si>
    <t>1. Redovne akcije</t>
  </si>
  <si>
    <t>2. Prioritetne akcije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</si>
  <si>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</si>
  <si>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</si>
  <si>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</si>
  <si>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</si>
  <si>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</si>
  <si>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</si>
  <si>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</si>
  <si>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</si>
  <si>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</si>
  <si>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</si>
  <si>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</si>
  <si>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</si>
  <si>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</si>
  <si>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</si>
  <si>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</si>
  <si>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</si>
  <si>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</si>
  <si>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II- OTUĐENJE HARTIJA OD VRIJEDNOSTI PO DRUGOM OSNOVU, OSIM PRODAJE </t>
  </si>
  <si>
    <t>Realizovani dobitak (gubitak)</t>
  </si>
  <si>
    <t>6 (5-4)</t>
  </si>
  <si>
    <t>AKCIJE</t>
  </si>
  <si>
    <t>KRLB-R-A</t>
  </si>
  <si>
    <t>II-Akcije stranih izdavalaca</t>
  </si>
  <si>
    <r>
      <t xml:space="preserve">III- UKUPNO </t>
    </r>
    <r>
      <rPr>
        <sz val="8"/>
        <rFont val="Arial"/>
        <family val="0"/>
      </rPr>
      <t xml:space="preserve">                                                                   REALIZOVANI DOBICI (GUBICI) PO OSNOVU OTUĐENJA</t>
    </r>
  </si>
  <si>
    <t>III- PRODAJA NEKRETNINA</t>
  </si>
  <si>
    <t>Red. Broj</t>
  </si>
  <si>
    <t>Prodate nekretnine</t>
  </si>
  <si>
    <t>Prodajna vrijednost</t>
  </si>
  <si>
    <t>Realizovani dobitak (gubitak)               (4-3)</t>
  </si>
  <si>
    <t>Zemljište</t>
  </si>
  <si>
    <t>Poslovni objekti</t>
  </si>
  <si>
    <t>Stambeni objekti</t>
  </si>
  <si>
    <t>Stambeno-poslovni objekti</t>
  </si>
  <si>
    <t>Ostale nepokretnosti</t>
  </si>
  <si>
    <t>UKUPNO REALIZOVANI DOBICI (GUBICI) NA NEKRETNINAMA</t>
  </si>
  <si>
    <t xml:space="preserve">                                                                        </t>
  </si>
  <si>
    <t xml:space="preserve">    Lice sa licencom    </t>
  </si>
  <si>
    <t>M.Stankić</t>
  </si>
  <si>
    <t xml:space="preserve">Matični broj: 11031161 </t>
  </si>
  <si>
    <t>Naziv fonda: ZATVORENI INVESTICIONI FOND SA JAVNOM PONUDOM UNIOINVEST FOND AD BIJELJINA</t>
  </si>
  <si>
    <t>Bruto  bilans</t>
  </si>
  <si>
    <t>period 01.01.-31.12.2015.g</t>
  </si>
  <si>
    <t>POČETNO STANJE</t>
  </si>
  <si>
    <t>PROMET BEZ POČ STANJA</t>
  </si>
  <si>
    <t>PROMET SA POČETNIM STANJEM</t>
  </si>
  <si>
    <t>KONTO</t>
  </si>
  <si>
    <t>NAZIV  KONTA</t>
  </si>
  <si>
    <t>Duguje</t>
  </si>
  <si>
    <t>Potražuje</t>
  </si>
  <si>
    <t>Saldo</t>
  </si>
  <si>
    <t>Žiro račun Nove banke</t>
  </si>
  <si>
    <t>Žiro račun Bobar banke</t>
  </si>
  <si>
    <t>Žiro račun  Prokredit banke</t>
  </si>
  <si>
    <t>Žiro račun NLB razvojna banke</t>
  </si>
  <si>
    <t>UKUPNO KLASA  1</t>
  </si>
  <si>
    <t>Hov domać emitenata po fer vrijednosti</t>
  </si>
  <si>
    <t>Ispr. Vrijed hov dom emit po fer vrijednosti</t>
  </si>
  <si>
    <t>Ostal hov dom emitenata-obveznice bilans uspjeha</t>
  </si>
  <si>
    <t>Ispr.vrijednosti obveznica bilans uspjeha</t>
  </si>
  <si>
    <t>Hiv domaćih emitenata raspoloživih za prodaju</t>
  </si>
  <si>
    <t>Ispravka vr, HOV domemiten raspolož za prodaju</t>
  </si>
  <si>
    <t>Ostal hov dom emitenata-obveznice raspoložive za prodaju</t>
  </si>
  <si>
    <t>Ispravka vrijednosti obveznica raspoloživih za prodaju</t>
  </si>
  <si>
    <t>Depoziti  kod domaćih  banaka</t>
  </si>
  <si>
    <t>UKUPNO KLASA  2</t>
  </si>
  <si>
    <t>Potraživanja po osnovu kamata</t>
  </si>
  <si>
    <t>Obračunata kamata na pozajmice</t>
  </si>
  <si>
    <t>Potraživanja po osnovu dividende</t>
  </si>
  <si>
    <t>Ostala potraživanja obveznice</t>
  </si>
  <si>
    <t>Potraživanja po osnovu ostalih ulaganja</t>
  </si>
  <si>
    <t>Ispravka vrijednosti po osnovu ostalih ulaganja</t>
  </si>
  <si>
    <t>Unaprijed obračunati troškovi</t>
  </si>
  <si>
    <t>UKUPNO KLASA 3</t>
  </si>
  <si>
    <t>Obaveze po osnovu ulaganja u HOV</t>
  </si>
  <si>
    <t>Ostale obaveze po osnovu ulaganja u HOV</t>
  </si>
  <si>
    <t>Obaveze  prema banci depozitaru</t>
  </si>
  <si>
    <t>Obaveze po osnovu naknada nadzornog odbora</t>
  </si>
  <si>
    <t>Ostale obaveze iz poslovanja</t>
  </si>
  <si>
    <t>Obaveze prema društvu za upravljanje</t>
  </si>
  <si>
    <t>UKUPNO KLASA  4</t>
  </si>
  <si>
    <t>Akciski kapital redovne akcije</t>
  </si>
  <si>
    <t>Rev.sred.raspoživa za prodaju</t>
  </si>
  <si>
    <t>Revalorizacija obveznica</t>
  </si>
  <si>
    <t>Revalorizacija udjela raspoloživih za prodaju</t>
  </si>
  <si>
    <t xml:space="preserve">Nerasporedjena dobit tekuće godine </t>
  </si>
  <si>
    <t>Nerasporedjeni gubitak</t>
  </si>
  <si>
    <t>Nerealizovani gubitak po osnovu fin sred kroz bilans uspjeha</t>
  </si>
  <si>
    <t>Nerelizovani gubici po osnovu finansiski sredstava kroz b.us</t>
  </si>
  <si>
    <t>UKUPNO KLASA   5</t>
  </si>
  <si>
    <t>Naknada društvu  za upravljanje</t>
  </si>
  <si>
    <t>Troškovi kupovine i prodaje HOV</t>
  </si>
  <si>
    <t>Naknada članovima nadzornog odboru</t>
  </si>
  <si>
    <t>Troškovi bankarskih usluga</t>
  </si>
  <si>
    <t>Ostali rashodi   fonda</t>
  </si>
  <si>
    <t>Nerealizovi gubitci hov raspolož za prodaju</t>
  </si>
  <si>
    <t>Ostali nerealizovani gubici</t>
  </si>
  <si>
    <t>UKUPNO  KLAS  6</t>
  </si>
  <si>
    <t>Prihodi po osnovu  dividende</t>
  </si>
  <si>
    <t>Prihodi od kamata po osnovu depozita</t>
  </si>
  <si>
    <t>Prihodi od kamata po osnovu duž hartija od vrijednosti</t>
  </si>
  <si>
    <t>Ostali poslovni prihodi</t>
  </si>
  <si>
    <t>Nerelizovani dobici hov raspol za prodaju</t>
  </si>
  <si>
    <t>UKUPNO KLASA 7</t>
  </si>
  <si>
    <t>Ukupno za fond</t>
  </si>
  <si>
    <t xml:space="preserve">Registarski broj Fonda: 11031161  </t>
  </si>
  <si>
    <t>Naziv Društva za upravljanje Fondom: DUF INVEST NOVA AD Bijeljina</t>
  </si>
  <si>
    <t>Naziv Fonda: ZIF UNIOINVEST FOND AD Bijeljina</t>
  </si>
  <si>
    <t>Matični broj Društva: 1935321</t>
  </si>
  <si>
    <t>na dan 31.12.2015. godine</t>
  </si>
  <si>
    <t>Dana, 31.12.2015. godine                                    M.Stankić</t>
  </si>
  <si>
    <t>od 01.01. do 31.12.2015. godine</t>
  </si>
  <si>
    <t>Dana, 31.12 2015. godine                                    M.Stankić</t>
  </si>
  <si>
    <t xml:space="preserve">                                Lice sa licencom                                (M.P.)</t>
  </si>
  <si>
    <t xml:space="preserve">  za period 31.12.2015. godine</t>
  </si>
  <si>
    <t>Dana, 31.12.2015. godine                           M.Stankić</t>
  </si>
  <si>
    <t xml:space="preserve">U Bijeljini                                                   Lice sa licencom         </t>
  </si>
  <si>
    <t>Dana, 31.12.2015. godine                              M. Stankić</t>
  </si>
  <si>
    <t>za period  31.12.2015. godine</t>
  </si>
  <si>
    <t xml:space="preserve">M.P. </t>
  </si>
  <si>
    <t xml:space="preserve">                       Lice sa licencom                           (M.P.)</t>
  </si>
  <si>
    <t xml:space="preserve">Dana, 31.12.2015. godine                              M. Stankić                            M.P. </t>
  </si>
  <si>
    <t xml:space="preserve">Dana, 31.12.2015. godine                              M. Stankić                    M.P. </t>
  </si>
  <si>
    <t>Dana, 31.12.2015. godine</t>
  </si>
  <si>
    <t>(M.P.)</t>
  </si>
  <si>
    <t>na dan 31.12 2015. godine</t>
  </si>
  <si>
    <t>Naziv Društva za upravljanje Fondom: DUF INVEST NOVA AD</t>
  </si>
  <si>
    <t>Matični broj 1935321</t>
  </si>
  <si>
    <t>IZVJEŠTAJ O STRUKTURI ULAGANJA INVESTICIONOG FONDA - AKCIJE na dan 31.12.2015. GODINE</t>
  </si>
  <si>
    <t>OPIS</t>
  </si>
  <si>
    <t>Nabavna vrijednost po akciji</t>
  </si>
  <si>
    <t xml:space="preserve">Ukupna nabavna vrijednost </t>
  </si>
  <si>
    <t>Vrijednost po akciji na dan izvještavanja</t>
  </si>
  <si>
    <t>Učešće u vlasništvu izdavaoca</t>
  </si>
  <si>
    <t>Učešće u vrijednosti imovine fonda</t>
  </si>
  <si>
    <t>Naziv emitenta</t>
  </si>
  <si>
    <t>OZNAKA HOV</t>
  </si>
  <si>
    <t>I - Akcije domaćih izdavalaca</t>
  </si>
  <si>
    <t>BIRAČ AD ZVORNIK</t>
  </si>
  <si>
    <t>BIRA-R-A</t>
  </si>
  <si>
    <t>BANJALUČKA PIVARA AD BANJA LUKA</t>
  </si>
  <si>
    <t>BLPV-R-A</t>
  </si>
  <si>
    <t>MH ERS ZP ELEKTRODISTRIBUCIJA AD PALE</t>
  </si>
  <si>
    <t>EDPL-R-A</t>
  </si>
  <si>
    <t>ELEKTROKRAJINA AD BANJA LUKA</t>
  </si>
  <si>
    <t>EKBL-R-A</t>
  </si>
  <si>
    <t>ELEKTROPRIVREDA REPUBLIKE</t>
  </si>
  <si>
    <t>EKHC-R-A</t>
  </si>
  <si>
    <t>MH ERS ZEDP ELEKTRO BIJELJINA</t>
  </si>
  <si>
    <t>ELBJ-R-A</t>
  </si>
  <si>
    <t>ELEKTRO DOBOJ AD DOBOJ</t>
  </si>
  <si>
    <t>ELDO-R-A</t>
  </si>
  <si>
    <t>MH ERS AD TREBINJE ZP HIDROELEKTRANE</t>
  </si>
  <si>
    <t>HEDR-R-A</t>
  </si>
  <si>
    <t>HE NA VRBASU AD</t>
  </si>
  <si>
    <t>HELV-R-A</t>
  </si>
  <si>
    <t>JP HIDROELEKTRANE NA TREBIŠNJICI</t>
  </si>
  <si>
    <t>HETR-R-A</t>
  </si>
  <si>
    <t>KRAJINALIJEK AD BANJA LUKA</t>
  </si>
  <si>
    <t>KRJL-R-A</t>
  </si>
  <si>
    <t>HYPO ALPE-ADRIA-BANK AD BANJA LUKA</t>
  </si>
  <si>
    <t>KRAJINAPETROL AD BANJA LUKA</t>
  </si>
  <si>
    <t>KRPT-R-A</t>
  </si>
  <si>
    <t>METAL AD GRADIŠKA</t>
  </si>
  <si>
    <t>METL-R-A</t>
  </si>
  <si>
    <t>UNICREDIT BANK AD BANJA LUKA</t>
  </si>
  <si>
    <t>NBLB-R-B</t>
  </si>
  <si>
    <t>NOVA BANKA AD BANJA LUKA</t>
  </si>
  <si>
    <t>NOVB-R-E</t>
  </si>
  <si>
    <t xml:space="preserve">MH ERS-TREBINJE ZP R I T E  GACKO </t>
  </si>
  <si>
    <t>RITE-R-A</t>
  </si>
  <si>
    <t>RAFINERIJA NAFTE AD BOSANSKI BROD</t>
  </si>
  <si>
    <t>RNAF-R-A</t>
  </si>
  <si>
    <t>R I T E  UGLJEVIK AD UGLJEVIK</t>
  </si>
  <si>
    <t>RTEU-R-A</t>
  </si>
  <si>
    <t>TELEKOM SRPSKE AD BANJA LUKA</t>
  </si>
  <si>
    <t>TLKM-R-A</t>
  </si>
  <si>
    <t>INTESA SANPAOLO BANK DD BIH</t>
  </si>
  <si>
    <t>UPIBR</t>
  </si>
  <si>
    <t>3. Akcije zatvorenih investicionih fondova</t>
  </si>
  <si>
    <t>ZIF BLB-PROFIT AD BANJA LUKA</t>
  </si>
  <si>
    <t>BLBP-R-A</t>
  </si>
  <si>
    <t>ZIF BORS INVEST FOND AD BANJA LUKA</t>
  </si>
  <si>
    <t>BRSP-R-A</t>
  </si>
  <si>
    <t>EUROINVESTMENT FOND AD BANJA LUKA</t>
  </si>
  <si>
    <t>EINP-R-A</t>
  </si>
  <si>
    <t>ZIF KRISTAL INVEST FOND AD BANJA LUKA</t>
  </si>
  <si>
    <t>KRIP-R-A</t>
  </si>
  <si>
    <t>ZIF POLARA INVEST FOND AD BANJA LUKA</t>
  </si>
  <si>
    <t>PLRP-R-A</t>
  </si>
  <si>
    <t>ZIF ZEPTER FOND AD BANJA LUKA</t>
  </si>
  <si>
    <t>ZPTP-R-A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</si>
  <si>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</si>
  <si>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</si>
  <si>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</si>
  <si>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</si>
  <si>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 dana 04.02.2016. godine</t>
  </si>
  <si>
    <t>Direktor:</t>
  </si>
  <si>
    <t>IZVJEŠTAJ O STRUKTURI ULAGANJA INVESTICIONOG FONDA - OBVEZNICE na dan 31.12.2015. GODINE</t>
  </si>
  <si>
    <t>Ukupna nominalna vrijednost</t>
  </si>
  <si>
    <t>Učešće u vrijednosti emisije %</t>
  </si>
  <si>
    <t>Učešće u vrijednosti imovine fonda %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</si>
  <si>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</si>
  <si>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</si>
  <si>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</si>
  <si>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</si>
  <si>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</si>
  <si>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REPUBLIKA SRPSKA - MINISTARSTVO FINANSIJA</t>
  </si>
  <si>
    <t>RSDS-O-D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</si>
  <si>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</si>
  <si>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</si>
  <si>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</si>
  <si>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</si>
  <si>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</si>
  <si>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</si>
  <si>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</si>
  <si>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</si>
  <si>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</si>
  <si>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</si>
  <si>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</si>
  <si>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</si>
  <si>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</si>
  <si>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</si>
  <si>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</si>
  <si>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</si>
  <si>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30,924%</t>
  </si>
  <si>
    <t>Registarski broj Fonda:  11031161</t>
  </si>
  <si>
    <t>Matični broj: 1935321</t>
  </si>
  <si>
    <t xml:space="preserve">IZVJEŠTAJ O NEREALIZOVANIM DOBICIMA (GUBICIMA) INVESTICIONOG FONDA </t>
  </si>
  <si>
    <t>za period od 01.01.2015. godine do 31.12.2015. godine</t>
  </si>
  <si>
    <t>Datum zadnje procjene</t>
  </si>
  <si>
    <t>Улагање по емитенту -ознака ХОВ</t>
  </si>
  <si>
    <t>Набавна вриједност</t>
  </si>
  <si>
    <t>Фер вриједност</t>
  </si>
  <si>
    <t>Ревал. фин. средстава расположивих за продају</t>
  </si>
  <si>
    <t>Ревал.по основу инстр. заштите</t>
  </si>
  <si>
    <t>Ревал. По основу некретнина</t>
  </si>
  <si>
    <t>Нереализ. Д/Г признат кроз резултат периода</t>
  </si>
  <si>
    <t>Нето курсне разлике на ХОВ</t>
  </si>
  <si>
    <t>Аморт. дисконта (премије) фин. сред.</t>
  </si>
  <si>
    <t>Нереализ. добит/губитак текућег периода</t>
  </si>
  <si>
    <t>Редовне акције</t>
  </si>
  <si>
    <t>31.01.2015.</t>
  </si>
  <si>
    <t>Akcije ZIF-ova</t>
  </si>
  <si>
    <t>UKUPNO</t>
  </si>
  <si>
    <t>28.02.2015.</t>
  </si>
  <si>
    <t>31.03.2015.</t>
  </si>
  <si>
    <t>30.04.2015.</t>
  </si>
  <si>
    <t>31.05.2015.</t>
  </si>
  <si>
    <t>30.06.2015.</t>
  </si>
  <si>
    <t>31.07.2015.</t>
  </si>
  <si>
    <t>31.08.2015.</t>
  </si>
  <si>
    <t>30.09.2015.</t>
  </si>
  <si>
    <t>31.10.2015.</t>
  </si>
  <si>
    <t>30.11.2015.</t>
  </si>
  <si>
    <t>31.12.2015.</t>
  </si>
  <si>
    <t>DIREKTOR</t>
  </si>
</sst>
</file>

<file path=xl/styles.xml><?xml version="1.0" encoding="utf-8"?>
<styleSheet xmlns="http://schemas.openxmlformats.org/spreadsheetml/2006/main">
  <numFmts count="5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&quot;KM&quot;;\-#,##0&quot;KM&quot;"/>
    <numFmt numFmtId="165" formatCode="#,##0&quot;KM&quot;;[Red]\-#,##0&quot;KM&quot;"/>
    <numFmt numFmtId="166" formatCode="#,##0.00&quot;KM&quot;;\-#,##0.00&quot;KM&quot;"/>
    <numFmt numFmtId="167" formatCode="#,##0.00&quot;KM&quot;;[Red]\-#,##0.00&quot;KM&quot;"/>
    <numFmt numFmtId="168" formatCode="_-* #,##0&quot;KM&quot;_-;\-* #,##0&quot;KM&quot;_-;_-* &quot;-&quot;&quot;KM&quot;_-;_-@_-"/>
    <numFmt numFmtId="169" formatCode="_-* #,##0_K_M_-;\-* #,##0_K_M_-;_-* &quot;-&quot;_K_M_-;_-@_-"/>
    <numFmt numFmtId="170" formatCode="_-* #,##0.00&quot;KM&quot;_-;\-* #,##0.00&quot;KM&quot;_-;_-* &quot;-&quot;??&quot;KM&quot;_-;_-@_-"/>
    <numFmt numFmtId="171" formatCode="_-* #,##0.00_K_M_-;\-* #,##0.00_K_M_-;_-* &quot;-&quot;??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;[Red]#,##0.00"/>
    <numFmt numFmtId="208" formatCode="0.000000;[Red]0.000000"/>
    <numFmt numFmtId="209" formatCode="#,##0;[Red]#,##0"/>
    <numFmt numFmtId="210" formatCode="0;[Red]0"/>
    <numFmt numFmtId="211" formatCode="0.000000"/>
    <numFmt numFmtId="212" formatCode="#,##0\ _D_i_n_.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6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11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11"/>
      <color theme="1"/>
      <name val="Calibri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34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" fontId="10" fillId="34" borderId="1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4" fontId="3" fillId="0" borderId="13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0" xfId="60" applyFont="1" applyFill="1" applyAlignment="1">
      <alignment horizontal="left"/>
      <protection/>
    </xf>
    <xf numFmtId="0" fontId="3" fillId="0" borderId="0" xfId="60" applyFont="1" applyFill="1">
      <alignment/>
      <protection/>
    </xf>
    <xf numFmtId="0" fontId="0" fillId="0" borderId="0" xfId="58" applyFill="1" applyAlignment="1">
      <alignment/>
      <protection/>
    </xf>
    <xf numFmtId="0" fontId="0" fillId="0" borderId="0" xfId="58" applyFill="1">
      <alignment/>
      <protection/>
    </xf>
    <xf numFmtId="0" fontId="3" fillId="0" borderId="0" xfId="60" applyFont="1" applyFill="1" applyAlignment="1">
      <alignment/>
      <protection/>
    </xf>
    <xf numFmtId="0" fontId="3" fillId="0" borderId="0" xfId="58" applyFont="1" applyFill="1" applyAlignment="1">
      <alignment/>
      <protection/>
    </xf>
    <xf numFmtId="0" fontId="11" fillId="0" borderId="0" xfId="60" applyFont="1" applyFill="1">
      <alignment/>
      <protection/>
    </xf>
    <xf numFmtId="3" fontId="11" fillId="0" borderId="0" xfId="60" applyNumberFormat="1" applyFont="1" applyFill="1">
      <alignment/>
      <protection/>
    </xf>
    <xf numFmtId="196" fontId="11" fillId="0" borderId="0" xfId="60" applyNumberFormat="1" applyFont="1" applyFill="1">
      <alignment/>
      <protection/>
    </xf>
    <xf numFmtId="0" fontId="11" fillId="0" borderId="18" xfId="60" applyFont="1" applyFill="1" applyBorder="1" applyAlignment="1">
      <alignment horizontal="center" vertical="center" wrapText="1"/>
      <protection/>
    </xf>
    <xf numFmtId="3" fontId="11" fillId="0" borderId="18" xfId="60" applyNumberFormat="1" applyFont="1" applyFill="1" applyBorder="1" applyAlignment="1">
      <alignment horizontal="center" vertical="center" wrapText="1"/>
      <protection/>
    </xf>
    <xf numFmtId="0" fontId="11" fillId="0" borderId="18" xfId="60" applyNumberFormat="1" applyFont="1" applyFill="1" applyBorder="1" applyAlignment="1">
      <alignment horizontal="center" vertical="center" wrapText="1"/>
      <protection/>
    </xf>
    <xf numFmtId="0" fontId="11" fillId="0" borderId="18" xfId="60" applyNumberFormat="1" applyFont="1" applyFill="1" applyBorder="1" applyAlignment="1">
      <alignment vertical="center" wrapText="1"/>
      <protection/>
    </xf>
    <xf numFmtId="0" fontId="12" fillId="0" borderId="15" xfId="60" applyFont="1" applyFill="1" applyBorder="1" applyAlignment="1">
      <alignment vertical="center" wrapText="1"/>
      <protection/>
    </xf>
    <xf numFmtId="0" fontId="12" fillId="0" borderId="10" xfId="60" applyFont="1" applyFill="1" applyBorder="1" applyAlignment="1">
      <alignment vertical="center" wrapText="1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3" fontId="11" fillId="0" borderId="16" xfId="60" applyNumberFormat="1" applyFont="1" applyFill="1" applyBorder="1" applyAlignment="1">
      <alignment vertical="center" wrapText="1"/>
      <protection/>
    </xf>
    <xf numFmtId="196" fontId="11" fillId="0" borderId="16" xfId="60" applyNumberFormat="1" applyFont="1" applyFill="1" applyBorder="1" applyAlignment="1">
      <alignment vertical="center" wrapText="1"/>
      <protection/>
    </xf>
    <xf numFmtId="0" fontId="11" fillId="0" borderId="16" xfId="60" applyFont="1" applyFill="1" applyBorder="1" applyAlignment="1">
      <alignment vertical="center" wrapText="1"/>
      <protection/>
    </xf>
    <xf numFmtId="4" fontId="11" fillId="0" borderId="16" xfId="60" applyNumberFormat="1" applyFont="1" applyFill="1" applyBorder="1" applyAlignment="1">
      <alignment vertical="center" wrapText="1"/>
      <protection/>
    </xf>
    <xf numFmtId="198" fontId="11" fillId="0" borderId="16" xfId="60" applyNumberFormat="1" applyFont="1" applyFill="1" applyBorder="1" applyAlignment="1">
      <alignment vertical="center" wrapText="1"/>
      <protection/>
    </xf>
    <xf numFmtId="198" fontId="11" fillId="0" borderId="12" xfId="60" applyNumberFormat="1" applyFont="1" applyFill="1" applyBorder="1" applyAlignment="1">
      <alignment vertical="center" wrapText="1"/>
      <protection/>
    </xf>
    <xf numFmtId="0" fontId="11" fillId="0" borderId="15" xfId="60" applyFont="1" applyFill="1" applyBorder="1" applyAlignment="1">
      <alignment vertical="center"/>
      <protection/>
    </xf>
    <xf numFmtId="0" fontId="11" fillId="0" borderId="10" xfId="60" applyFont="1" applyFill="1" applyBorder="1" applyAlignment="1">
      <alignment vertical="center"/>
      <protection/>
    </xf>
    <xf numFmtId="0" fontId="11" fillId="0" borderId="10" xfId="60" applyFont="1" applyFill="1" applyBorder="1" applyAlignment="1">
      <alignment horizontal="center" vertical="center"/>
      <protection/>
    </xf>
    <xf numFmtId="3" fontId="11" fillId="0" borderId="10" xfId="60" applyNumberFormat="1" applyFont="1" applyFill="1" applyBorder="1" applyAlignment="1">
      <alignment vertical="center"/>
      <protection/>
    </xf>
    <xf numFmtId="196" fontId="11" fillId="0" borderId="10" xfId="60" applyNumberFormat="1" applyFont="1" applyFill="1" applyBorder="1" applyAlignment="1">
      <alignment vertical="center"/>
      <protection/>
    </xf>
    <xf numFmtId="4" fontId="11" fillId="0" borderId="10" xfId="60" applyNumberFormat="1" applyFont="1" applyFill="1" applyBorder="1" applyAlignment="1">
      <alignment vertical="center"/>
      <protection/>
    </xf>
    <xf numFmtId="198" fontId="11" fillId="0" borderId="10" xfId="60" applyNumberFormat="1" applyFont="1" applyFill="1" applyBorder="1" applyAlignment="1">
      <alignment vertical="center"/>
      <protection/>
    </xf>
    <xf numFmtId="0" fontId="3" fillId="0" borderId="10" xfId="58" applyFont="1" applyFill="1" applyBorder="1" applyAlignment="1">
      <alignment/>
      <protection/>
    </xf>
    <xf numFmtId="0" fontId="3" fillId="0" borderId="15" xfId="58" applyFont="1" applyFill="1" applyBorder="1" applyAlignment="1">
      <alignment horizontal="center"/>
      <protection/>
    </xf>
    <xf numFmtId="0" fontId="3" fillId="0" borderId="10" xfId="60" applyFont="1" applyFill="1" applyBorder="1">
      <alignment/>
      <protection/>
    </xf>
    <xf numFmtId="0" fontId="3" fillId="0" borderId="10" xfId="58" applyFont="1" applyFill="1" applyBorder="1" applyAlignment="1">
      <alignment horizontal="center"/>
      <protection/>
    </xf>
    <xf numFmtId="4" fontId="3" fillId="0" borderId="10" xfId="58" applyNumberFormat="1" applyFont="1" applyFill="1" applyBorder="1" applyAlignment="1">
      <alignment horizontal="right"/>
      <protection/>
    </xf>
    <xf numFmtId="196" fontId="3" fillId="0" borderId="10" xfId="58" applyNumberFormat="1" applyFont="1" applyFill="1" applyBorder="1" applyAlignment="1">
      <alignment horizontal="right"/>
      <protection/>
    </xf>
    <xf numFmtId="207" fontId="3" fillId="0" borderId="10" xfId="58" applyNumberFormat="1" applyFont="1" applyFill="1" applyBorder="1" applyAlignment="1">
      <alignment horizontal="right"/>
      <protection/>
    </xf>
    <xf numFmtId="208" fontId="3" fillId="0" borderId="10" xfId="58" applyNumberFormat="1" applyFont="1" applyFill="1" applyBorder="1" applyAlignment="1">
      <alignment horizontal="right"/>
      <protection/>
    </xf>
    <xf numFmtId="0" fontId="3" fillId="0" borderId="10" xfId="58" applyFont="1" applyFill="1" applyBorder="1" applyAlignment="1">
      <alignment vertical="center" wrapText="1"/>
      <protection/>
    </xf>
    <xf numFmtId="197" fontId="3" fillId="0" borderId="10" xfId="58" applyNumberFormat="1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left"/>
      <protection/>
    </xf>
    <xf numFmtId="4" fontId="3" fillId="0" borderId="10" xfId="58" applyNumberFormat="1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right" vertical="top" wrapText="1"/>
      <protection/>
    </xf>
    <xf numFmtId="0" fontId="11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right" vertical="top" wrapText="1"/>
      <protection/>
    </xf>
    <xf numFmtId="3" fontId="11" fillId="0" borderId="10" xfId="60" applyNumberFormat="1" applyFont="1" applyFill="1" applyBorder="1" applyAlignment="1">
      <alignment horizontal="center"/>
      <protection/>
    </xf>
    <xf numFmtId="196" fontId="12" fillId="0" borderId="10" xfId="60" applyNumberFormat="1" applyFont="1" applyFill="1" applyBorder="1" applyAlignment="1">
      <alignment horizontal="right" vertical="top" wrapText="1"/>
      <protection/>
    </xf>
    <xf numFmtId="4" fontId="12" fillId="0" borderId="10" xfId="60" applyNumberFormat="1" applyFont="1" applyFill="1" applyBorder="1" applyAlignment="1">
      <alignment horizontal="right" vertical="top" wrapText="1"/>
      <protection/>
    </xf>
    <xf numFmtId="1" fontId="11" fillId="0" borderId="10" xfId="60" applyNumberFormat="1" applyFont="1" applyFill="1" applyBorder="1" applyAlignment="1">
      <alignment horizontal="center"/>
      <protection/>
    </xf>
    <xf numFmtId="1" fontId="11" fillId="0" borderId="10" xfId="60" applyNumberFormat="1" applyFont="1" applyFill="1" applyBorder="1">
      <alignment/>
      <protection/>
    </xf>
    <xf numFmtId="4" fontId="12" fillId="0" borderId="10" xfId="60" applyNumberFormat="1" applyFont="1" applyFill="1" applyBorder="1" applyAlignment="1">
      <alignment vertical="top" wrapText="1"/>
      <protection/>
    </xf>
    <xf numFmtId="209" fontId="11" fillId="0" borderId="10" xfId="60" applyNumberFormat="1" applyFont="1" applyFill="1" applyBorder="1">
      <alignment/>
      <protection/>
    </xf>
    <xf numFmtId="198" fontId="12" fillId="0" borderId="10" xfId="60" applyNumberFormat="1" applyFont="1" applyFill="1" applyBorder="1" applyAlignment="1">
      <alignment horizontal="right" vertical="top" wrapText="1"/>
      <protection/>
    </xf>
    <xf numFmtId="210" fontId="11" fillId="0" borderId="10" xfId="60" applyNumberFormat="1" applyFont="1" applyFill="1" applyBorder="1">
      <alignment/>
      <protection/>
    </xf>
    <xf numFmtId="211" fontId="12" fillId="0" borderId="10" xfId="60" applyNumberFormat="1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196" fontId="3" fillId="0" borderId="10" xfId="60" applyNumberFormat="1" applyFont="1" applyFill="1" applyBorder="1" applyAlignment="1">
      <alignment horizontal="right" vertical="top" wrapText="1"/>
      <protection/>
    </xf>
    <xf numFmtId="4" fontId="3" fillId="0" borderId="10" xfId="60" applyNumberFormat="1" applyFont="1" applyFill="1" applyBorder="1">
      <alignment/>
      <protection/>
    </xf>
    <xf numFmtId="210" fontId="11" fillId="0" borderId="10" xfId="60" applyNumberFormat="1" applyFont="1" applyFill="1" applyBorder="1" applyAlignment="1">
      <alignment horizontal="center"/>
      <protection/>
    </xf>
    <xf numFmtId="1" fontId="11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0" fontId="3" fillId="0" borderId="10" xfId="58" applyFont="1" applyFill="1" applyBorder="1" applyAlignment="1">
      <alignment horizontal="right"/>
      <protection/>
    </xf>
    <xf numFmtId="197" fontId="3" fillId="0" borderId="10" xfId="58" applyNumberFormat="1" applyFont="1" applyFill="1" applyBorder="1" applyAlignment="1">
      <alignment horizontal="right"/>
      <protection/>
    </xf>
    <xf numFmtId="0" fontId="3" fillId="0" borderId="10" xfId="58" applyFont="1" applyFill="1" applyBorder="1">
      <alignment/>
      <protection/>
    </xf>
    <xf numFmtId="4" fontId="3" fillId="0" borderId="10" xfId="58" applyNumberFormat="1" applyFont="1" applyFill="1" applyBorder="1">
      <alignment/>
      <protection/>
    </xf>
    <xf numFmtId="196" fontId="3" fillId="0" borderId="10" xfId="58" applyNumberFormat="1" applyFont="1" applyFill="1" applyBorder="1">
      <alignment/>
      <protection/>
    </xf>
    <xf numFmtId="211" fontId="3" fillId="0" borderId="10" xfId="58" applyNumberFormat="1" applyFont="1" applyFill="1" applyBorder="1">
      <alignment/>
      <protection/>
    </xf>
    <xf numFmtId="197" fontId="3" fillId="0" borderId="10" xfId="58" applyNumberFormat="1" applyFont="1" applyFill="1" applyBorder="1">
      <alignment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6" fontId="12" fillId="0" borderId="10" xfId="60" applyNumberFormat="1" applyFont="1" applyFill="1" applyBorder="1" applyAlignment="1">
      <alignment vertical="top" wrapText="1"/>
      <protection/>
    </xf>
    <xf numFmtId="4" fontId="12" fillId="0" borderId="10" xfId="58" applyNumberFormat="1" applyFont="1" applyFill="1" applyBorder="1">
      <alignment/>
      <protection/>
    </xf>
    <xf numFmtId="198" fontId="12" fillId="0" borderId="10" xfId="60" applyNumberFormat="1" applyFont="1" applyFill="1" applyBorder="1" applyAlignment="1">
      <alignment vertical="top" wrapText="1"/>
      <protection/>
    </xf>
    <xf numFmtId="197" fontId="12" fillId="0" borderId="10" xfId="58" applyNumberFormat="1" applyFont="1" applyFill="1" applyBorder="1" applyAlignment="1">
      <alignment horizontal="right"/>
      <protection/>
    </xf>
    <xf numFmtId="0" fontId="12" fillId="0" borderId="10" xfId="60" applyFont="1" applyFill="1" applyBorder="1" applyAlignment="1">
      <alignment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198" fontId="3" fillId="0" borderId="10" xfId="60" applyNumberFormat="1" applyFont="1" applyFill="1" applyBorder="1" applyAlignment="1">
      <alignment vertical="top" wrapText="1"/>
      <protection/>
    </xf>
    <xf numFmtId="3" fontId="11" fillId="0" borderId="10" xfId="60" applyNumberFormat="1" applyFont="1" applyFill="1" applyBorder="1" applyAlignment="1">
      <alignment/>
      <protection/>
    </xf>
    <xf numFmtId="196" fontId="11" fillId="0" borderId="10" xfId="60" applyNumberFormat="1" applyFont="1" applyFill="1" applyBorder="1" applyAlignment="1">
      <alignment/>
      <protection/>
    </xf>
    <xf numFmtId="4" fontId="12" fillId="0" borderId="10" xfId="60" applyNumberFormat="1" applyFont="1" applyFill="1" applyBorder="1" applyAlignment="1">
      <alignment/>
      <protection/>
    </xf>
    <xf numFmtId="198" fontId="11" fillId="0" borderId="10" xfId="60" applyNumberFormat="1" applyFont="1" applyFill="1" applyBorder="1" applyAlignment="1">
      <alignment/>
      <protection/>
    </xf>
    <xf numFmtId="198" fontId="12" fillId="0" borderId="10" xfId="60" applyNumberFormat="1" applyFont="1" applyFill="1" applyBorder="1" applyAlignment="1">
      <alignment/>
      <protection/>
    </xf>
    <xf numFmtId="0" fontId="11" fillId="0" borderId="15" xfId="60" applyFont="1" applyFill="1" applyBorder="1" applyAlignment="1">
      <alignment/>
      <protection/>
    </xf>
    <xf numFmtId="0" fontId="11" fillId="0" borderId="16" xfId="60" applyFont="1" applyFill="1" applyBorder="1" applyAlignment="1">
      <alignment/>
      <protection/>
    </xf>
    <xf numFmtId="207" fontId="12" fillId="0" borderId="10" xfId="60" applyNumberFormat="1" applyFont="1" applyFill="1" applyBorder="1">
      <alignment/>
      <protection/>
    </xf>
    <xf numFmtId="196" fontId="11" fillId="0" borderId="10" xfId="60" applyNumberFormat="1" applyFont="1" applyFill="1" applyBorder="1">
      <alignment/>
      <protection/>
    </xf>
    <xf numFmtId="198" fontId="12" fillId="0" borderId="10" xfId="60" applyNumberFormat="1" applyFont="1" applyFill="1" applyBorder="1">
      <alignment/>
      <protection/>
    </xf>
    <xf numFmtId="1" fontId="3" fillId="0" borderId="10" xfId="60" applyNumberFormat="1" applyFont="1" applyFill="1" applyBorder="1" applyAlignment="1">
      <alignment horizontal="center"/>
      <protection/>
    </xf>
    <xf numFmtId="0" fontId="12" fillId="0" borderId="15" xfId="60" applyFont="1" applyFill="1" applyBorder="1" applyAlignment="1">
      <alignment/>
      <protection/>
    </xf>
    <xf numFmtId="0" fontId="12" fillId="0" borderId="16" xfId="60" applyFont="1" applyFill="1" applyBorder="1" applyAlignment="1">
      <alignment/>
      <protection/>
    </xf>
    <xf numFmtId="3" fontId="12" fillId="0" borderId="10" xfId="60" applyNumberFormat="1" applyFont="1" applyFill="1" applyBorder="1" applyAlignment="1">
      <alignment/>
      <protection/>
    </xf>
    <xf numFmtId="196" fontId="12" fillId="0" borderId="10" xfId="60" applyNumberFormat="1" applyFont="1" applyFill="1" applyBorder="1" applyAlignment="1">
      <alignment/>
      <protection/>
    </xf>
    <xf numFmtId="4" fontId="12" fillId="0" borderId="10" xfId="61" applyNumberFormat="1" applyFont="1" applyFill="1" applyBorder="1">
      <alignment/>
      <protection/>
    </xf>
    <xf numFmtId="197" fontId="12" fillId="0" borderId="10" xfId="65" applyNumberFormat="1" applyFont="1" applyFill="1" applyBorder="1" applyAlignment="1">
      <alignment horizontal="right"/>
    </xf>
    <xf numFmtId="0" fontId="52" fillId="0" borderId="0" xfId="58" applyFont="1" applyFill="1">
      <alignment/>
      <protection/>
    </xf>
    <xf numFmtId="0" fontId="53" fillId="0" borderId="0" xfId="58" applyFont="1" applyFill="1">
      <alignment/>
      <protection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96" fontId="3" fillId="0" borderId="0" xfId="58" applyNumberFormat="1" applyFont="1" applyFill="1">
      <alignment/>
      <protection/>
    </xf>
    <xf numFmtId="4" fontId="3" fillId="0" borderId="0" xfId="58" applyNumberFormat="1" applyFont="1" applyFill="1" applyAlignment="1">
      <alignment/>
      <protection/>
    </xf>
    <xf numFmtId="198" fontId="3" fillId="0" borderId="0" xfId="58" applyNumberFormat="1" applyFont="1" applyFill="1">
      <alignment/>
      <protection/>
    </xf>
    <xf numFmtId="0" fontId="0" fillId="0" borderId="0" xfId="58">
      <alignment/>
      <protection/>
    </xf>
    <xf numFmtId="0" fontId="11" fillId="0" borderId="0" xfId="58" applyFont="1" applyFill="1">
      <alignment/>
      <protection/>
    </xf>
    <xf numFmtId="0" fontId="3" fillId="0" borderId="0" xfId="58" applyFont="1" applyFill="1">
      <alignment/>
      <protection/>
    </xf>
    <xf numFmtId="0" fontId="3" fillId="0" borderId="0" xfId="58" applyFont="1">
      <alignment/>
      <protection/>
    </xf>
    <xf numFmtId="0" fontId="11" fillId="0" borderId="19" xfId="58" applyFont="1" applyFill="1" applyBorder="1" applyAlignment="1">
      <alignment horizontal="center" vertical="center" wrapText="1"/>
      <protection/>
    </xf>
    <xf numFmtId="0" fontId="11" fillId="0" borderId="18" xfId="58" applyFont="1" applyFill="1" applyBorder="1" applyAlignment="1">
      <alignment horizontal="center" vertical="center" wrapText="1"/>
      <protection/>
    </xf>
    <xf numFmtId="0" fontId="11" fillId="0" borderId="0" xfId="58" applyFont="1" applyBorder="1" applyAlignment="1">
      <alignment vertical="center"/>
      <protection/>
    </xf>
    <xf numFmtId="0" fontId="11" fillId="0" borderId="10" xfId="58" applyFont="1" applyFill="1" applyBorder="1" applyAlignment="1">
      <alignment vertical="center" wrapText="1"/>
      <protection/>
    </xf>
    <xf numFmtId="0" fontId="11" fillId="0" borderId="0" xfId="58" applyFont="1" applyBorder="1" applyAlignment="1">
      <alignment horizontal="left" vertical="center"/>
      <protection/>
    </xf>
    <xf numFmtId="0" fontId="11" fillId="0" borderId="10" xfId="58" applyFont="1" applyFill="1" applyBorder="1" applyAlignment="1">
      <alignment vertical="center"/>
      <protection/>
    </xf>
    <xf numFmtId="0" fontId="11" fillId="0" borderId="16" xfId="58" applyFont="1" applyFill="1" applyBorder="1" applyAlignment="1">
      <alignment vertical="center"/>
      <protection/>
    </xf>
    <xf numFmtId="198" fontId="3" fillId="0" borderId="10" xfId="58" applyNumberFormat="1" applyFont="1" applyFill="1" applyBorder="1" applyAlignment="1">
      <alignment horizontal="right"/>
      <protection/>
    </xf>
    <xf numFmtId="4" fontId="3" fillId="0" borderId="11" xfId="58" applyNumberFormat="1" applyFont="1" applyFill="1" applyBorder="1" applyAlignment="1">
      <alignment horizontal="right"/>
      <protection/>
    </xf>
    <xf numFmtId="198" fontId="3" fillId="0" borderId="11" xfId="58" applyNumberFormat="1" applyFont="1" applyFill="1" applyBorder="1" applyAlignment="1">
      <alignment horizontal="right"/>
      <protection/>
    </xf>
    <xf numFmtId="4" fontId="12" fillId="0" borderId="10" xfId="58" applyNumberFormat="1" applyFont="1" applyFill="1" applyBorder="1" applyAlignment="1">
      <alignment vertical="top" wrapText="1"/>
      <protection/>
    </xf>
    <xf numFmtId="198" fontId="3" fillId="0" borderId="10" xfId="58" applyNumberFormat="1" applyFont="1" applyFill="1" applyBorder="1" applyAlignment="1">
      <alignment vertical="top" wrapText="1"/>
      <protection/>
    </xf>
    <xf numFmtId="206" fontId="12" fillId="0" borderId="10" xfId="58" applyNumberFormat="1" applyFont="1" applyFill="1" applyBorder="1" applyAlignment="1">
      <alignment vertical="top" wrapText="1"/>
      <protection/>
    </xf>
    <xf numFmtId="4" fontId="11" fillId="0" borderId="10" xfId="58" applyNumberFormat="1" applyFont="1" applyFill="1" applyBorder="1" applyAlignment="1">
      <alignment/>
      <protection/>
    </xf>
    <xf numFmtId="1" fontId="11" fillId="0" borderId="10" xfId="58" applyNumberFormat="1" applyFont="1" applyFill="1" applyBorder="1" applyAlignment="1">
      <alignment/>
      <protection/>
    </xf>
    <xf numFmtId="207" fontId="11" fillId="0" borderId="10" xfId="58" applyNumberFormat="1" applyFont="1" applyFill="1" applyBorder="1">
      <alignment/>
      <protection/>
    </xf>
    <xf numFmtId="1" fontId="11" fillId="0" borderId="10" xfId="58" applyNumberFormat="1" applyFont="1" applyFill="1" applyBorder="1">
      <alignment/>
      <protection/>
    </xf>
    <xf numFmtId="3" fontId="11" fillId="0" borderId="10" xfId="58" applyNumberFormat="1" applyFont="1" applyFill="1" applyBorder="1">
      <alignment/>
      <protection/>
    </xf>
    <xf numFmtId="4" fontId="11" fillId="0" borderId="10" xfId="58" applyNumberFormat="1" applyFont="1" applyFill="1" applyBorder="1" applyAlignment="1">
      <alignment horizontal="right"/>
      <protection/>
    </xf>
    <xf numFmtId="1" fontId="11" fillId="0" borderId="10" xfId="58" applyNumberFormat="1" applyFont="1" applyFill="1" applyBorder="1" applyAlignment="1">
      <alignment horizontal="right"/>
      <protection/>
    </xf>
    <xf numFmtId="49" fontId="11" fillId="0" borderId="10" xfId="58" applyNumberFormat="1" applyFont="1" applyFill="1" applyBorder="1" applyAlignment="1">
      <alignment horizontal="right"/>
      <protection/>
    </xf>
    <xf numFmtId="0" fontId="11" fillId="0" borderId="10" xfId="58" applyFont="1" applyFill="1" applyBorder="1" applyAlignment="1">
      <alignment/>
      <protection/>
    </xf>
    <xf numFmtId="3" fontId="11" fillId="0" borderId="10" xfId="58" applyNumberFormat="1" applyFont="1" applyFill="1" applyBorder="1" applyAlignment="1">
      <alignment/>
      <protection/>
    </xf>
    <xf numFmtId="4" fontId="12" fillId="0" borderId="10" xfId="58" applyNumberFormat="1" applyFont="1" applyFill="1" applyBorder="1" applyAlignment="1">
      <alignment/>
      <protection/>
    </xf>
    <xf numFmtId="207" fontId="12" fillId="0" borderId="10" xfId="58" applyNumberFormat="1" applyFont="1" applyFill="1" applyBorder="1">
      <alignment/>
      <protection/>
    </xf>
    <xf numFmtId="49" fontId="12" fillId="0" borderId="10" xfId="58" applyNumberFormat="1" applyFont="1" applyFill="1" applyBorder="1" applyAlignment="1">
      <alignment horizontal="right"/>
      <protection/>
    </xf>
    <xf numFmtId="0" fontId="54" fillId="0" borderId="0" xfId="58" applyFont="1" applyFill="1">
      <alignment/>
      <protection/>
    </xf>
    <xf numFmtId="0" fontId="3" fillId="0" borderId="0" xfId="59" applyFont="1" applyAlignment="1">
      <alignment horizontal="left"/>
      <protection/>
    </xf>
    <xf numFmtId="0" fontId="0" fillId="0" borderId="0" xfId="59">
      <alignment/>
      <protection/>
    </xf>
    <xf numFmtId="0" fontId="3" fillId="0" borderId="0" xfId="59" applyFont="1" applyAlignment="1">
      <alignment/>
      <protection/>
    </xf>
    <xf numFmtId="0" fontId="0" fillId="0" borderId="0" xfId="59" applyAlignment="1">
      <alignment horizontal="left"/>
      <protection/>
    </xf>
    <xf numFmtId="0" fontId="0" fillId="0" borderId="0" xfId="60">
      <alignment/>
      <protection/>
    </xf>
    <xf numFmtId="0" fontId="0" fillId="0" borderId="0" xfId="59" applyAlignment="1">
      <alignment horizontal="center"/>
      <protection/>
    </xf>
    <xf numFmtId="0" fontId="0" fillId="0" borderId="0" xfId="59" applyAlignment="1">
      <alignment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 vertical="top" wrapText="1"/>
      <protection/>
    </xf>
    <xf numFmtId="0" fontId="3" fillId="0" borderId="10" xfId="59" applyFont="1" applyBorder="1" applyAlignment="1">
      <alignment horizontal="left" vertical="top" wrapText="1" indent="3"/>
      <protection/>
    </xf>
    <xf numFmtId="0" fontId="3" fillId="0" borderId="10" xfId="59" applyFont="1" applyBorder="1" applyAlignment="1">
      <alignment horizontal="left" vertical="top" wrapText="1" indent="2"/>
      <protection/>
    </xf>
    <xf numFmtId="0" fontId="3" fillId="0" borderId="10" xfId="59" applyFont="1" applyBorder="1" applyAlignment="1">
      <alignment horizontal="left" vertical="top" wrapText="1" indent="1"/>
      <protection/>
    </xf>
    <xf numFmtId="0" fontId="3" fillId="0" borderId="10" xfId="59" applyFont="1" applyBorder="1" applyAlignment="1">
      <alignment vertical="top"/>
      <protection/>
    </xf>
    <xf numFmtId="0" fontId="52" fillId="0" borderId="10" xfId="58" applyFont="1" applyFill="1" applyBorder="1">
      <alignment/>
      <protection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0" xfId="58" applyFont="1" applyFill="1" applyBorder="1" applyAlignment="1">
      <alignment horizontal="center" vertical="top" wrapText="1"/>
      <protection/>
    </xf>
    <xf numFmtId="2" fontId="12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59" applyFont="1" applyFill="1" applyBorder="1" applyAlignment="1">
      <alignment horizontal="center"/>
      <protection/>
    </xf>
    <xf numFmtId="4" fontId="12" fillId="0" borderId="10" xfId="58" applyNumberFormat="1" applyFont="1" applyFill="1" applyBorder="1" applyAlignment="1">
      <alignment vertical="top"/>
      <protection/>
    </xf>
    <xf numFmtId="4" fontId="12" fillId="0" borderId="10" xfId="0" applyNumberFormat="1" applyFont="1" applyFill="1" applyBorder="1" applyAlignment="1">
      <alignment vertical="top" wrapText="1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2" fontId="3" fillId="0" borderId="12" xfId="0" applyNumberFormat="1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vertical="top" wrapText="1"/>
    </xf>
    <xf numFmtId="0" fontId="55" fillId="0" borderId="10" xfId="0" applyFont="1" applyBorder="1" applyAlignment="1">
      <alignment/>
    </xf>
    <xf numFmtId="4" fontId="12" fillId="0" borderId="12" xfId="0" applyNumberFormat="1" applyFont="1" applyFill="1" applyBorder="1" applyAlignment="1">
      <alignment vertical="top" wrapText="1"/>
    </xf>
    <xf numFmtId="2" fontId="12" fillId="0" borderId="16" xfId="0" applyNumberFormat="1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14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8" xfId="60" applyFont="1" applyFill="1" applyBorder="1" applyAlignment="1">
      <alignment horizontal="center" vertical="center" wrapText="1"/>
      <protection/>
    </xf>
    <xf numFmtId="0" fontId="11" fillId="0" borderId="14" xfId="60" applyFont="1" applyFill="1" applyBorder="1" applyAlignment="1">
      <alignment horizontal="center"/>
      <protection/>
    </xf>
    <xf numFmtId="0" fontId="11" fillId="0" borderId="11" xfId="60" applyFont="1" applyFill="1" applyBorder="1" applyAlignment="1">
      <alignment horizontal="center"/>
      <protection/>
    </xf>
    <xf numFmtId="0" fontId="11" fillId="0" borderId="18" xfId="60" applyFont="1" applyFill="1" applyBorder="1" applyAlignment="1">
      <alignment horizontal="center"/>
      <protection/>
    </xf>
    <xf numFmtId="196" fontId="11" fillId="0" borderId="14" xfId="60" applyNumberFormat="1" applyFont="1" applyFill="1" applyBorder="1" applyAlignment="1">
      <alignment horizontal="center" vertical="center" wrapText="1"/>
      <protection/>
    </xf>
    <xf numFmtId="196" fontId="11" fillId="0" borderId="11" xfId="60" applyNumberFormat="1" applyFont="1" applyFill="1" applyBorder="1" applyAlignment="1">
      <alignment horizontal="center" vertical="center" wrapText="1"/>
      <protection/>
    </xf>
    <xf numFmtId="196" fontId="11" fillId="0" borderId="18" xfId="60" applyNumberFormat="1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left"/>
      <protection/>
    </xf>
    <xf numFmtId="0" fontId="11" fillId="0" borderId="15" xfId="60" applyFont="1" applyFill="1" applyBorder="1" applyAlignment="1">
      <alignment horizontal="center"/>
      <protection/>
    </xf>
    <xf numFmtId="0" fontId="11" fillId="0" borderId="12" xfId="60" applyFont="1" applyFill="1" applyBorder="1" applyAlignment="1">
      <alignment horizontal="center"/>
      <protection/>
    </xf>
    <xf numFmtId="3" fontId="11" fillId="0" borderId="14" xfId="60" applyNumberFormat="1" applyFont="1" applyFill="1" applyBorder="1" applyAlignment="1">
      <alignment horizontal="center" vertical="center" wrapText="1"/>
      <protection/>
    </xf>
    <xf numFmtId="3" fontId="11" fillId="0" borderId="11" xfId="60" applyNumberFormat="1" applyFont="1" applyFill="1" applyBorder="1" applyAlignment="1">
      <alignment horizontal="center" vertical="center" wrapText="1"/>
      <protection/>
    </xf>
    <xf numFmtId="3" fontId="11" fillId="0" borderId="18" xfId="60" applyNumberFormat="1" applyFont="1" applyFill="1" applyBorder="1" applyAlignment="1">
      <alignment horizontal="center" vertical="center" wrapText="1"/>
      <protection/>
    </xf>
    <xf numFmtId="4" fontId="11" fillId="0" borderId="14" xfId="60" applyNumberFormat="1" applyFont="1" applyFill="1" applyBorder="1" applyAlignment="1">
      <alignment horizontal="center" vertical="center" wrapText="1"/>
      <protection/>
    </xf>
    <xf numFmtId="4" fontId="11" fillId="0" borderId="11" xfId="60" applyNumberFormat="1" applyFont="1" applyFill="1" applyBorder="1" applyAlignment="1">
      <alignment horizontal="center" vertical="center" wrapText="1"/>
      <protection/>
    </xf>
    <xf numFmtId="4" fontId="11" fillId="0" borderId="18" xfId="60" applyNumberFormat="1" applyFont="1" applyFill="1" applyBorder="1" applyAlignment="1">
      <alignment horizontal="center" vertical="center" wrapText="1"/>
      <protection/>
    </xf>
    <xf numFmtId="198" fontId="11" fillId="0" borderId="20" xfId="60" applyNumberFormat="1" applyFont="1" applyFill="1" applyBorder="1" applyAlignment="1">
      <alignment horizontal="center" vertical="center" wrapText="1"/>
      <protection/>
    </xf>
    <xf numFmtId="198" fontId="11" fillId="0" borderId="17" xfId="60" applyNumberFormat="1" applyFont="1" applyFill="1" applyBorder="1" applyAlignment="1">
      <alignment horizontal="center" vertical="center" wrapText="1"/>
      <protection/>
    </xf>
    <xf numFmtId="198" fontId="11" fillId="0" borderId="19" xfId="60" applyNumberFormat="1" applyFont="1" applyFill="1" applyBorder="1" applyAlignment="1">
      <alignment horizontal="center" vertical="center" wrapText="1"/>
      <protection/>
    </xf>
    <xf numFmtId="198" fontId="11" fillId="0" borderId="14" xfId="60" applyNumberFormat="1" applyFont="1" applyFill="1" applyBorder="1" applyAlignment="1">
      <alignment horizontal="center" vertical="center" wrapText="1"/>
      <protection/>
    </xf>
    <xf numFmtId="198" fontId="11" fillId="0" borderId="11" xfId="60" applyNumberFormat="1" applyFont="1" applyFill="1" applyBorder="1" applyAlignment="1">
      <alignment horizontal="center" vertical="center" wrapText="1"/>
      <protection/>
    </xf>
    <xf numFmtId="198" fontId="11" fillId="0" borderId="18" xfId="60" applyNumberFormat="1" applyFont="1" applyFill="1" applyBorder="1" applyAlignment="1">
      <alignment horizontal="center" vertical="center" wrapText="1"/>
      <protection/>
    </xf>
    <xf numFmtId="0" fontId="11" fillId="0" borderId="14" xfId="60" applyFont="1" applyFill="1" applyBorder="1" applyAlignment="1">
      <alignment horizontal="center" vertical="center"/>
      <protection/>
    </xf>
    <xf numFmtId="0" fontId="11" fillId="0" borderId="11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5" xfId="60" applyFont="1" applyFill="1" applyBorder="1" applyAlignment="1">
      <alignment horizontal="center" vertical="center"/>
      <protection/>
    </xf>
    <xf numFmtId="0" fontId="11" fillId="0" borderId="12" xfId="60" applyFont="1" applyFill="1" applyBorder="1" applyAlignment="1">
      <alignment horizontal="center" vertical="center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1" fillId="0" borderId="18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/>
      <protection/>
    </xf>
    <xf numFmtId="0" fontId="11" fillId="0" borderId="11" xfId="58" applyFont="1" applyFill="1" applyBorder="1" applyAlignment="1">
      <alignment horizontal="center"/>
      <protection/>
    </xf>
    <xf numFmtId="0" fontId="11" fillId="0" borderId="18" xfId="58" applyFont="1" applyFill="1" applyBorder="1" applyAlignment="1">
      <alignment horizontal="center"/>
      <protection/>
    </xf>
    <xf numFmtId="0" fontId="11" fillId="0" borderId="15" xfId="58" applyFont="1" applyFill="1" applyBorder="1" applyAlignment="1">
      <alignment horizontal="center"/>
      <protection/>
    </xf>
    <xf numFmtId="0" fontId="11" fillId="0" borderId="16" xfId="58" applyFont="1" applyFill="1" applyBorder="1" applyAlignment="1">
      <alignment horizontal="center"/>
      <protection/>
    </xf>
    <xf numFmtId="0" fontId="11" fillId="0" borderId="12" xfId="58" applyFont="1" applyFill="1" applyBorder="1" applyAlignment="1">
      <alignment horizontal="center"/>
      <protection/>
    </xf>
    <xf numFmtId="0" fontId="11" fillId="0" borderId="20" xfId="58" applyFont="1" applyFill="1" applyBorder="1" applyAlignment="1">
      <alignment horizontal="center" vertical="center" wrapText="1"/>
      <protection/>
    </xf>
    <xf numFmtId="0" fontId="11" fillId="0" borderId="17" xfId="58" applyFont="1" applyFill="1" applyBorder="1" applyAlignment="1">
      <alignment horizontal="center" vertical="center" wrapText="1"/>
      <protection/>
    </xf>
    <xf numFmtId="0" fontId="11" fillId="0" borderId="19" xfId="58" applyFont="1" applyFill="1" applyBorder="1" applyAlignment="1">
      <alignment horizontal="center" vertical="center" wrapText="1"/>
      <protection/>
    </xf>
    <xf numFmtId="0" fontId="11" fillId="0" borderId="20" xfId="58" applyFont="1" applyFill="1" applyBorder="1" applyAlignment="1">
      <alignment horizontal="center" vertical="center"/>
      <protection/>
    </xf>
    <xf numFmtId="0" fontId="11" fillId="0" borderId="21" xfId="58" applyFont="1" applyFill="1" applyBorder="1" applyAlignment="1">
      <alignment horizontal="center" vertical="center"/>
      <protection/>
    </xf>
    <xf numFmtId="0" fontId="11" fillId="0" borderId="22" xfId="58" applyFont="1" applyFill="1" applyBorder="1" applyAlignment="1">
      <alignment horizontal="center" vertical="center"/>
      <protection/>
    </xf>
    <xf numFmtId="0" fontId="11" fillId="0" borderId="17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center" vertical="center"/>
      <protection/>
    </xf>
    <xf numFmtId="0" fontId="11" fillId="0" borderId="23" xfId="58" applyFont="1" applyFill="1" applyBorder="1" applyAlignment="1">
      <alignment horizontal="center" vertical="center"/>
      <protection/>
    </xf>
    <xf numFmtId="0" fontId="11" fillId="0" borderId="19" xfId="58" applyFont="1" applyFill="1" applyBorder="1" applyAlignment="1">
      <alignment horizontal="center" vertical="center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1" fillId="0" borderId="24" xfId="58" applyFont="1" applyFill="1" applyBorder="1" applyAlignment="1">
      <alignment horizontal="center" vertical="center"/>
      <protection/>
    </xf>
    <xf numFmtId="0" fontId="11" fillId="0" borderId="15" xfId="58" applyFont="1" applyFill="1" applyBorder="1" applyAlignment="1">
      <alignment horizontal="center" vertical="center"/>
      <protection/>
    </xf>
    <xf numFmtId="0" fontId="11" fillId="0" borderId="16" xfId="58" applyFont="1" applyFill="1" applyBorder="1" applyAlignment="1">
      <alignment horizontal="center" vertical="center"/>
      <protection/>
    </xf>
    <xf numFmtId="0" fontId="11" fillId="0" borderId="12" xfId="58" applyFont="1" applyFill="1" applyBorder="1" applyAlignment="1">
      <alignment horizontal="center" vertical="center"/>
      <protection/>
    </xf>
    <xf numFmtId="0" fontId="12" fillId="0" borderId="15" xfId="58" applyFont="1" applyFill="1" applyBorder="1" applyAlignment="1">
      <alignment horizontal="left" vertical="center" wrapText="1"/>
      <protection/>
    </xf>
    <xf numFmtId="0" fontId="12" fillId="0" borderId="16" xfId="58" applyFont="1" applyFill="1" applyBorder="1" applyAlignment="1">
      <alignment horizontal="left" vertical="center" wrapText="1"/>
      <protection/>
    </xf>
    <xf numFmtId="0" fontId="12" fillId="0" borderId="12" xfId="58" applyFont="1" applyFill="1" applyBorder="1" applyAlignment="1">
      <alignment horizontal="left" vertical="center" wrapText="1"/>
      <protection/>
    </xf>
    <xf numFmtId="0" fontId="11" fillId="0" borderId="15" xfId="58" applyFont="1" applyFill="1" applyBorder="1" applyAlignment="1">
      <alignment horizontal="left" vertical="center"/>
      <protection/>
    </xf>
    <xf numFmtId="0" fontId="11" fillId="0" borderId="16" xfId="58" applyFont="1" applyFill="1" applyBorder="1" applyAlignment="1">
      <alignment horizontal="left" vertical="center"/>
      <protection/>
    </xf>
    <xf numFmtId="0" fontId="11" fillId="0" borderId="15" xfId="58" applyFont="1" applyFill="1" applyBorder="1" applyAlignment="1">
      <alignment horizontal="left" vertical="center" wrapText="1"/>
      <protection/>
    </xf>
    <xf numFmtId="0" fontId="11" fillId="0" borderId="16" xfId="58" applyFont="1" applyFill="1" applyBorder="1" applyAlignment="1">
      <alignment horizontal="left" vertical="center" wrapText="1"/>
      <protection/>
    </xf>
    <xf numFmtId="0" fontId="11" fillId="0" borderId="12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0" fontId="3" fillId="0" borderId="15" xfId="58" applyFont="1" applyFill="1" applyBorder="1" applyAlignment="1">
      <alignment horizontal="left"/>
      <protection/>
    </xf>
    <xf numFmtId="0" fontId="3" fillId="0" borderId="16" xfId="58" applyFont="1" applyFill="1" applyBorder="1" applyAlignment="1">
      <alignment horizontal="left"/>
      <protection/>
    </xf>
    <xf numFmtId="0" fontId="3" fillId="0" borderId="12" xfId="58" applyFont="1" applyFill="1" applyBorder="1" applyAlignment="1">
      <alignment horizontal="left"/>
      <protection/>
    </xf>
    <xf numFmtId="0" fontId="12" fillId="0" borderId="10" xfId="58" applyFont="1" applyFill="1" applyBorder="1" applyAlignment="1">
      <alignment horizontal="left"/>
      <protection/>
    </xf>
    <xf numFmtId="0" fontId="11" fillId="0" borderId="10" xfId="58" applyFont="1" applyFill="1" applyBorder="1" applyAlignment="1">
      <alignment horizontal="center"/>
      <protection/>
    </xf>
    <xf numFmtId="0" fontId="11" fillId="0" borderId="10" xfId="58" applyFont="1" applyFill="1" applyBorder="1" applyAlignment="1">
      <alignment horizontal="left"/>
      <protection/>
    </xf>
    <xf numFmtId="0" fontId="3" fillId="0" borderId="0" xfId="59" applyFont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12" fillId="0" borderId="10" xfId="59" applyFont="1" applyBorder="1" applyAlignment="1">
      <alignment horizontal="left" vertical="top"/>
      <protection/>
    </xf>
    <xf numFmtId="0" fontId="13" fillId="0" borderId="10" xfId="59" applyFont="1" applyBorder="1" applyAlignment="1">
      <alignment horizontal="left"/>
      <protection/>
    </xf>
    <xf numFmtId="0" fontId="12" fillId="0" borderId="10" xfId="59" applyFont="1" applyFill="1" applyBorder="1" applyAlignment="1">
      <alignment horizontal="left" vertical="top"/>
      <protection/>
    </xf>
    <xf numFmtId="0" fontId="13" fillId="0" borderId="10" xfId="59" applyFont="1" applyFill="1" applyBorder="1" applyAlignment="1">
      <alignment horizontal="left"/>
      <protection/>
    </xf>
    <xf numFmtId="0" fontId="12" fillId="0" borderId="15" xfId="59" applyFont="1" applyFill="1" applyBorder="1" applyAlignment="1">
      <alignment horizontal="left"/>
      <protection/>
    </xf>
    <xf numFmtId="0" fontId="12" fillId="0" borderId="12" xfId="59" applyFont="1" applyFill="1" applyBorder="1" applyAlignment="1">
      <alignment horizontal="left"/>
      <protection/>
    </xf>
    <xf numFmtId="0" fontId="8" fillId="34" borderId="15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zvještaj o nerealizovanim dobicima-gubicima za I-III mjesec" xfId="59"/>
    <cellStyle name="Normal_Sheet1" xfId="60"/>
    <cellStyle name="Normal_STRUKTURA ULAGANJA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84"/>
  <sheetViews>
    <sheetView zoomScalePageLayoutView="0" workbookViewId="0" topLeftCell="A49">
      <selection activeCell="I26" sqref="I26"/>
    </sheetView>
  </sheetViews>
  <sheetFormatPr defaultColWidth="9.140625" defaultRowHeight="12.75"/>
  <cols>
    <col min="1" max="1" width="7.8515625" style="0" customWidth="1"/>
    <col min="2" max="2" width="48.00390625" style="0" customWidth="1"/>
    <col min="3" max="3" width="5.7109375" style="0" customWidth="1"/>
    <col min="4" max="4" width="11.57421875" style="0" customWidth="1"/>
    <col min="5" max="5" width="11.8515625" style="0" customWidth="1"/>
    <col min="6" max="7" width="11.140625" style="0" bestFit="1" customWidth="1"/>
  </cols>
  <sheetData>
    <row r="1" spans="1:2" ht="12.75">
      <c r="A1" s="4" t="s">
        <v>554</v>
      </c>
      <c r="B1" s="4"/>
    </row>
    <row r="2" spans="1:2" ht="12.75">
      <c r="A2" s="4" t="s">
        <v>552</v>
      </c>
      <c r="B2" s="4"/>
    </row>
    <row r="3" spans="1:2" ht="12.75">
      <c r="A3" s="4" t="s">
        <v>553</v>
      </c>
      <c r="B3" s="4"/>
    </row>
    <row r="4" spans="1:2" ht="12.75">
      <c r="A4" s="4" t="s">
        <v>555</v>
      </c>
      <c r="B4" s="4"/>
    </row>
    <row r="5" spans="1:2" ht="12.75">
      <c r="A5" s="4" t="s">
        <v>432</v>
      </c>
      <c r="B5" s="4"/>
    </row>
    <row r="6" spans="1:2" ht="12.75">
      <c r="A6" s="4" t="s">
        <v>433</v>
      </c>
      <c r="B6" s="4"/>
    </row>
    <row r="7" spans="1:2" ht="12.75">
      <c r="A7" s="4"/>
      <c r="B7" s="4"/>
    </row>
    <row r="8" spans="1:5" ht="12.75">
      <c r="A8" s="295" t="s">
        <v>236</v>
      </c>
      <c r="B8" s="295"/>
      <c r="C8" s="295"/>
      <c r="D8" s="295"/>
      <c r="E8" s="295"/>
    </row>
    <row r="9" spans="1:5" ht="12.75">
      <c r="A9" s="295" t="s">
        <v>237</v>
      </c>
      <c r="B9" s="295"/>
      <c r="C9" s="295"/>
      <c r="D9" s="295"/>
      <c r="E9" s="295"/>
    </row>
    <row r="10" spans="1:5" ht="12.75">
      <c r="A10" s="296" t="s">
        <v>556</v>
      </c>
      <c r="B10" s="296"/>
      <c r="C10" s="296"/>
      <c r="D10" s="296"/>
      <c r="E10" s="296"/>
    </row>
    <row r="11" spans="1:5" ht="12.75">
      <c r="A11" s="4"/>
      <c r="B11" s="5"/>
      <c r="C11" s="5"/>
      <c r="D11" s="5"/>
      <c r="E11" s="5" t="s">
        <v>55</v>
      </c>
    </row>
    <row r="12" spans="1:5" ht="33.75">
      <c r="A12" s="6" t="s">
        <v>0</v>
      </c>
      <c r="B12" s="6" t="s">
        <v>1</v>
      </c>
      <c r="C12" s="6" t="s">
        <v>2</v>
      </c>
      <c r="D12" s="6" t="s">
        <v>3</v>
      </c>
      <c r="E12" s="6" t="s">
        <v>235</v>
      </c>
    </row>
    <row r="13" spans="1:5" ht="12.7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6" ht="12.75">
      <c r="A14" s="8"/>
      <c r="B14" s="25" t="s">
        <v>238</v>
      </c>
      <c r="C14" s="9" t="s">
        <v>7</v>
      </c>
      <c r="D14" s="28">
        <f>D15+D16+D23+D31+D32</f>
        <v>1749847</v>
      </c>
      <c r="E14" s="28">
        <f>E15+E16+E23+E31+E32</f>
        <v>1429548</v>
      </c>
      <c r="F14" s="30"/>
    </row>
    <row r="15" spans="1:6" ht="22.5">
      <c r="A15" s="6" t="s">
        <v>239</v>
      </c>
      <c r="B15" s="25" t="s">
        <v>240</v>
      </c>
      <c r="C15" s="9" t="s">
        <v>8</v>
      </c>
      <c r="D15" s="28">
        <v>279759</v>
      </c>
      <c r="E15" s="28">
        <v>9171</v>
      </c>
      <c r="F15" s="30"/>
    </row>
    <row r="16" spans="1:6" ht="12.75">
      <c r="A16" s="6"/>
      <c r="B16" s="25" t="s">
        <v>241</v>
      </c>
      <c r="C16" s="9" t="s">
        <v>9</v>
      </c>
      <c r="D16" s="28">
        <f>SUM(D17:D22)</f>
        <v>1415716</v>
      </c>
      <c r="E16" s="28">
        <f>SUM(E17:E22)</f>
        <v>1303027</v>
      </c>
      <c r="F16" s="30"/>
    </row>
    <row r="17" spans="1:6" ht="22.5">
      <c r="A17" s="6" t="s">
        <v>242</v>
      </c>
      <c r="B17" s="3" t="s">
        <v>243</v>
      </c>
      <c r="C17" s="9" t="s">
        <v>10</v>
      </c>
      <c r="D17" s="36">
        <v>448218</v>
      </c>
      <c r="E17" s="36">
        <v>338318</v>
      </c>
      <c r="F17" s="30"/>
    </row>
    <row r="18" spans="1:6" ht="22.5">
      <c r="A18" s="6" t="s">
        <v>244</v>
      </c>
      <c r="B18" s="2" t="s">
        <v>245</v>
      </c>
      <c r="C18" s="9" t="s">
        <v>11</v>
      </c>
      <c r="D18" s="36">
        <v>397498</v>
      </c>
      <c r="E18" s="36">
        <v>394709</v>
      </c>
      <c r="F18" s="30"/>
    </row>
    <row r="19" spans="1:5" ht="22.5">
      <c r="A19" s="6" t="s">
        <v>246</v>
      </c>
      <c r="B19" s="2" t="s">
        <v>247</v>
      </c>
      <c r="C19" s="9" t="s">
        <v>12</v>
      </c>
      <c r="D19" s="36"/>
      <c r="E19" s="36"/>
    </row>
    <row r="20" spans="1:5" ht="22.5">
      <c r="A20" s="6" t="s">
        <v>248</v>
      </c>
      <c r="B20" s="2" t="s">
        <v>249</v>
      </c>
      <c r="C20" s="9" t="s">
        <v>13</v>
      </c>
      <c r="D20" s="36">
        <v>570000</v>
      </c>
      <c r="E20" s="36">
        <v>570000</v>
      </c>
    </row>
    <row r="21" spans="1:5" ht="22.5">
      <c r="A21" s="6" t="s">
        <v>250</v>
      </c>
      <c r="B21" s="2" t="s">
        <v>251</v>
      </c>
      <c r="C21" s="9" t="s">
        <v>14</v>
      </c>
      <c r="D21" s="36"/>
      <c r="E21" s="36"/>
    </row>
    <row r="22" spans="1:5" ht="12.75">
      <c r="A22" s="6">
        <v>250</v>
      </c>
      <c r="B22" s="2" t="s">
        <v>252</v>
      </c>
      <c r="C22" s="9" t="s">
        <v>15</v>
      </c>
      <c r="D22" s="36"/>
      <c r="E22" s="36"/>
    </row>
    <row r="23" spans="1:6" ht="12.75">
      <c r="A23" s="6"/>
      <c r="B23" s="25" t="s">
        <v>253</v>
      </c>
      <c r="C23" s="9" t="s">
        <v>16</v>
      </c>
      <c r="D23" s="36">
        <f>SUM(D24:D30)</f>
        <v>54372</v>
      </c>
      <c r="E23" s="36">
        <f>SUM(E24:E30)</f>
        <v>117350</v>
      </c>
      <c r="F23" s="30"/>
    </row>
    <row r="24" spans="1:6" ht="12.75">
      <c r="A24" s="6">
        <v>300</v>
      </c>
      <c r="B24" s="2" t="s">
        <v>254</v>
      </c>
      <c r="C24" s="9" t="s">
        <v>17</v>
      </c>
      <c r="D24" s="36"/>
      <c r="E24" s="36"/>
      <c r="F24" s="30"/>
    </row>
    <row r="25" spans="1:5" ht="12.75">
      <c r="A25" s="6">
        <v>301</v>
      </c>
      <c r="B25" s="2" t="s">
        <v>255</v>
      </c>
      <c r="C25" s="9" t="s">
        <v>18</v>
      </c>
      <c r="D25" s="36"/>
      <c r="E25" s="36"/>
    </row>
    <row r="26" spans="1:5" ht="12.75">
      <c r="A26" s="6">
        <v>302</v>
      </c>
      <c r="B26" s="2" t="s">
        <v>256</v>
      </c>
      <c r="C26" s="9" t="s">
        <v>19</v>
      </c>
      <c r="D26" s="36"/>
      <c r="E26" s="36"/>
    </row>
    <row r="27" spans="1:5" ht="12.75">
      <c r="A27" s="6">
        <v>303</v>
      </c>
      <c r="B27" s="2" t="s">
        <v>257</v>
      </c>
      <c r="C27" s="9" t="s">
        <v>20</v>
      </c>
      <c r="D27" s="36"/>
      <c r="E27" s="36"/>
    </row>
    <row r="28" spans="1:5" ht="12.75">
      <c r="A28" s="6">
        <v>304</v>
      </c>
      <c r="B28" s="2" t="s">
        <v>258</v>
      </c>
      <c r="C28" s="9" t="s">
        <v>21</v>
      </c>
      <c r="D28" s="36"/>
      <c r="E28" s="36"/>
    </row>
    <row r="29" spans="1:5" ht="12.75">
      <c r="A29" s="6">
        <v>309</v>
      </c>
      <c r="B29" s="2" t="s">
        <v>259</v>
      </c>
      <c r="C29" s="9" t="s">
        <v>22</v>
      </c>
      <c r="D29" s="36">
        <v>54372</v>
      </c>
      <c r="E29" s="36">
        <v>117350</v>
      </c>
    </row>
    <row r="30" spans="1:5" ht="22.5">
      <c r="A30" s="6" t="s">
        <v>260</v>
      </c>
      <c r="B30" s="2" t="s">
        <v>261</v>
      </c>
      <c r="C30" s="9" t="s">
        <v>23</v>
      </c>
      <c r="D30" s="36"/>
      <c r="E30" s="36"/>
    </row>
    <row r="31" spans="1:5" ht="12.75">
      <c r="A31" s="6">
        <v>320</v>
      </c>
      <c r="B31" s="25" t="s">
        <v>262</v>
      </c>
      <c r="C31" s="9" t="s">
        <v>24</v>
      </c>
      <c r="D31" s="36"/>
      <c r="E31" s="36"/>
    </row>
    <row r="32" spans="1:5" ht="12.75">
      <c r="A32" s="6">
        <v>33</v>
      </c>
      <c r="B32" s="25" t="s">
        <v>263</v>
      </c>
      <c r="C32" s="9" t="s">
        <v>25</v>
      </c>
      <c r="D32" s="28">
        <v>0</v>
      </c>
      <c r="E32" s="28">
        <v>0</v>
      </c>
    </row>
    <row r="33" spans="1:5" ht="12.75">
      <c r="A33" s="6"/>
      <c r="B33" s="25" t="s">
        <v>264</v>
      </c>
      <c r="C33" s="9" t="s">
        <v>26</v>
      </c>
      <c r="D33" s="28">
        <f>D34+D38+D43+D44+D47+D50+D51+D52</f>
        <v>13030</v>
      </c>
      <c r="E33" s="28">
        <f>E34+E38+E43+E44+E47+E50+E51+E52</f>
        <v>7927</v>
      </c>
    </row>
    <row r="34" spans="1:5" ht="12.75">
      <c r="A34" s="6">
        <v>40</v>
      </c>
      <c r="B34" s="25" t="s">
        <v>265</v>
      </c>
      <c r="C34" s="9" t="s">
        <v>27</v>
      </c>
      <c r="D34" s="28">
        <f>SUM(D35:D37)</f>
        <v>5170</v>
      </c>
      <c r="E34" s="28">
        <f>SUM(E35:E37)</f>
        <v>0</v>
      </c>
    </row>
    <row r="35" spans="1:5" ht="12.75">
      <c r="A35" s="6">
        <v>400.401</v>
      </c>
      <c r="B35" s="2" t="s">
        <v>266</v>
      </c>
      <c r="C35" s="9" t="s">
        <v>28</v>
      </c>
      <c r="D35" s="36">
        <f>5151+19</f>
        <v>5170</v>
      </c>
      <c r="E35" s="36"/>
    </row>
    <row r="36" spans="1:5" ht="12.75">
      <c r="A36" s="6">
        <v>403</v>
      </c>
      <c r="B36" s="2" t="s">
        <v>267</v>
      </c>
      <c r="C36" s="9" t="s">
        <v>29</v>
      </c>
      <c r="D36" s="36"/>
      <c r="E36" s="36"/>
    </row>
    <row r="37" spans="1:5" ht="12.75">
      <c r="A37" s="6">
        <v>404</v>
      </c>
      <c r="B37" s="2" t="s">
        <v>268</v>
      </c>
      <c r="C37" s="9" t="s">
        <v>30</v>
      </c>
      <c r="D37" s="36"/>
      <c r="E37" s="36"/>
    </row>
    <row r="38" spans="1:5" ht="12.75">
      <c r="A38" s="6">
        <v>41</v>
      </c>
      <c r="B38" s="25" t="s">
        <v>269</v>
      </c>
      <c r="C38" s="9" t="s">
        <v>31</v>
      </c>
      <c r="D38" s="36">
        <f>SUM(D39:D42)</f>
        <v>1474</v>
      </c>
      <c r="E38" s="36">
        <v>1492</v>
      </c>
    </row>
    <row r="39" spans="1:5" ht="12.75">
      <c r="A39" s="6">
        <v>410</v>
      </c>
      <c r="B39" s="2" t="s">
        <v>270</v>
      </c>
      <c r="C39" s="9" t="s">
        <v>32</v>
      </c>
      <c r="D39" s="36">
        <v>137</v>
      </c>
      <c r="E39" s="36">
        <v>182</v>
      </c>
    </row>
    <row r="40" spans="1:5" ht="12.75">
      <c r="A40" s="6">
        <v>414</v>
      </c>
      <c r="B40" s="2" t="s">
        <v>271</v>
      </c>
      <c r="C40" s="9" t="s">
        <v>33</v>
      </c>
      <c r="D40" s="36"/>
      <c r="E40" s="36"/>
    </row>
    <row r="41" spans="1:5" ht="12.75">
      <c r="A41" s="6">
        <v>415</v>
      </c>
      <c r="B41" s="2" t="s">
        <v>272</v>
      </c>
      <c r="C41" s="9" t="s">
        <v>34</v>
      </c>
      <c r="D41" s="36"/>
      <c r="E41" s="36"/>
    </row>
    <row r="42" spans="1:5" ht="22.5">
      <c r="A42" s="6" t="s">
        <v>273</v>
      </c>
      <c r="B42" s="2" t="s">
        <v>274</v>
      </c>
      <c r="C42" s="9" t="s">
        <v>35</v>
      </c>
      <c r="D42" s="28">
        <f>829+508</f>
        <v>1337</v>
      </c>
      <c r="E42" s="28">
        <v>1310</v>
      </c>
    </row>
    <row r="43" spans="1:5" ht="22.5">
      <c r="A43" s="6" t="s">
        <v>275</v>
      </c>
      <c r="B43" s="25" t="s">
        <v>276</v>
      </c>
      <c r="C43" s="9" t="s">
        <v>36</v>
      </c>
      <c r="D43" s="28">
        <v>6386</v>
      </c>
      <c r="E43" s="28">
        <v>6435</v>
      </c>
    </row>
    <row r="44" spans="1:5" ht="12.75">
      <c r="A44" s="6">
        <v>43</v>
      </c>
      <c r="B44" s="25" t="s">
        <v>277</v>
      </c>
      <c r="C44" s="9" t="s">
        <v>37</v>
      </c>
      <c r="D44" s="28">
        <f>D45+D46</f>
        <v>0</v>
      </c>
      <c r="E44" s="28">
        <f>E45+E46</f>
        <v>0</v>
      </c>
    </row>
    <row r="45" spans="1:5" ht="12.75">
      <c r="A45" s="6">
        <v>430</v>
      </c>
      <c r="B45" s="2" t="s">
        <v>278</v>
      </c>
      <c r="C45" s="9" t="s">
        <v>38</v>
      </c>
      <c r="D45" s="28"/>
      <c r="E45" s="28"/>
    </row>
    <row r="46" spans="1:5" ht="12.75">
      <c r="A46" s="6">
        <v>431.439</v>
      </c>
      <c r="B46" s="2" t="s">
        <v>279</v>
      </c>
      <c r="C46" s="9" t="s">
        <v>39</v>
      </c>
      <c r="D46" s="28"/>
      <c r="E46" s="28"/>
    </row>
    <row r="47" spans="1:5" ht="12.75">
      <c r="A47" s="6">
        <v>44</v>
      </c>
      <c r="B47" s="25" t="s">
        <v>280</v>
      </c>
      <c r="C47" s="9" t="s">
        <v>40</v>
      </c>
      <c r="D47" s="28">
        <f>D48+D49</f>
        <v>0</v>
      </c>
      <c r="E47" s="28">
        <f>E48+E49</f>
        <v>0</v>
      </c>
    </row>
    <row r="48" spans="1:5" ht="12.75">
      <c r="A48" s="6">
        <v>440.441</v>
      </c>
      <c r="B48" s="2" t="s">
        <v>281</v>
      </c>
      <c r="C48" s="9" t="s">
        <v>41</v>
      </c>
      <c r="D48" s="28"/>
      <c r="E48" s="28"/>
    </row>
    <row r="49" spans="1:5" ht="12.75">
      <c r="A49" s="6">
        <v>449</v>
      </c>
      <c r="B49" s="2" t="s">
        <v>282</v>
      </c>
      <c r="C49" s="9" t="s">
        <v>42</v>
      </c>
      <c r="D49" s="28"/>
      <c r="E49" s="28"/>
    </row>
    <row r="50" spans="1:5" ht="12.75">
      <c r="A50" s="6">
        <v>450</v>
      </c>
      <c r="B50" s="25" t="s">
        <v>283</v>
      </c>
      <c r="C50" s="9" t="s">
        <v>43</v>
      </c>
      <c r="D50" s="28"/>
      <c r="E50" s="28"/>
    </row>
    <row r="51" spans="1:5" ht="12.75">
      <c r="A51" s="6">
        <v>460</v>
      </c>
      <c r="B51" s="25" t="s">
        <v>284</v>
      </c>
      <c r="C51" s="9" t="s">
        <v>44</v>
      </c>
      <c r="D51" s="28"/>
      <c r="E51" s="28"/>
    </row>
    <row r="52" spans="1:5" ht="12.75">
      <c r="A52" s="6">
        <v>47</v>
      </c>
      <c r="B52" s="25" t="s">
        <v>285</v>
      </c>
      <c r="C52" s="9" t="s">
        <v>45</v>
      </c>
      <c r="D52" s="28"/>
      <c r="E52" s="28"/>
    </row>
    <row r="53" spans="1:5" ht="12.75">
      <c r="A53" s="6"/>
      <c r="B53" s="25" t="s">
        <v>286</v>
      </c>
      <c r="C53" s="9" t="s">
        <v>46</v>
      </c>
      <c r="D53" s="28">
        <f>D14-D33</f>
        <v>1736817</v>
      </c>
      <c r="E53" s="28">
        <f>E14-E33</f>
        <v>1421621</v>
      </c>
    </row>
    <row r="54" spans="1:5" ht="12.75" customHeight="1">
      <c r="A54" s="6"/>
      <c r="B54" s="50" t="s">
        <v>333</v>
      </c>
      <c r="C54" s="9" t="s">
        <v>47</v>
      </c>
      <c r="D54" s="28">
        <f>SUM(D56-D70+D61+D73+D67)</f>
        <v>1736816.69</v>
      </c>
      <c r="E54" s="28">
        <f>SUM(E56-E70+E61+E73+E67)</f>
        <v>1421621</v>
      </c>
    </row>
    <row r="55" spans="1:5" ht="12.75">
      <c r="A55" s="6">
        <v>51</v>
      </c>
      <c r="B55" s="25" t="s">
        <v>287</v>
      </c>
      <c r="C55" s="9" t="s">
        <v>48</v>
      </c>
      <c r="D55" s="28">
        <f>D56+D57</f>
        <v>2548232</v>
      </c>
      <c r="E55" s="28">
        <f>E56+E57</f>
        <v>2248232</v>
      </c>
    </row>
    <row r="56" spans="1:5" ht="12.75">
      <c r="A56" s="6">
        <v>510</v>
      </c>
      <c r="B56" s="2" t="s">
        <v>288</v>
      </c>
      <c r="C56" s="9" t="s">
        <v>49</v>
      </c>
      <c r="D56" s="28">
        <v>2548232</v>
      </c>
      <c r="E56" s="28">
        <v>2248232</v>
      </c>
    </row>
    <row r="57" spans="1:7" ht="12.75">
      <c r="A57" s="6">
        <v>512</v>
      </c>
      <c r="B57" s="2" t="s">
        <v>289</v>
      </c>
      <c r="C57" s="9" t="s">
        <v>290</v>
      </c>
      <c r="D57" s="28"/>
      <c r="E57" s="28"/>
      <c r="F57" s="30"/>
      <c r="G57" s="30"/>
    </row>
    <row r="58" spans="1:5" ht="12.75">
      <c r="A58" s="6">
        <v>52</v>
      </c>
      <c r="B58" s="41" t="s">
        <v>291</v>
      </c>
      <c r="C58" s="9" t="s">
        <v>312</v>
      </c>
      <c r="D58" s="28">
        <f>D59+D60</f>
        <v>0</v>
      </c>
      <c r="E58" s="28">
        <f>E59+E60</f>
        <v>0</v>
      </c>
    </row>
    <row r="59" spans="1:5" ht="12.75">
      <c r="A59" s="6">
        <v>520</v>
      </c>
      <c r="B59" s="2" t="s">
        <v>292</v>
      </c>
      <c r="C59" s="9" t="s">
        <v>313</v>
      </c>
      <c r="D59" s="28"/>
      <c r="E59" s="28"/>
    </row>
    <row r="60" spans="1:5" ht="12.75">
      <c r="A60" s="6">
        <v>521</v>
      </c>
      <c r="B60" s="2" t="s">
        <v>293</v>
      </c>
      <c r="C60" s="9" t="s">
        <v>314</v>
      </c>
      <c r="D60" s="28"/>
      <c r="E60" s="28"/>
    </row>
    <row r="61" spans="1:10" ht="12.75">
      <c r="A61" s="6">
        <v>53</v>
      </c>
      <c r="B61" s="25" t="s">
        <v>294</v>
      </c>
      <c r="C61" s="9" t="s">
        <v>315</v>
      </c>
      <c r="D61" s="28">
        <f>SUM(D62:D65)</f>
        <v>-167968</v>
      </c>
      <c r="E61" s="28">
        <f>SUM(E62:E65)</f>
        <v>-185298</v>
      </c>
      <c r="G61" s="30">
        <f>E61-D61</f>
        <v>-17330</v>
      </c>
      <c r="J61" s="30"/>
    </row>
    <row r="62" spans="1:5" ht="22.5">
      <c r="A62" s="6">
        <v>530</v>
      </c>
      <c r="B62" s="3" t="s">
        <v>295</v>
      </c>
      <c r="C62" s="9" t="s">
        <v>316</v>
      </c>
      <c r="D62" s="28">
        <v>-167968</v>
      </c>
      <c r="E62" s="28">
        <v>-185298</v>
      </c>
    </row>
    <row r="63" spans="1:5" ht="12.75">
      <c r="A63" s="6">
        <v>531</v>
      </c>
      <c r="B63" s="2" t="s">
        <v>296</v>
      </c>
      <c r="C63" s="9" t="s">
        <v>317</v>
      </c>
      <c r="D63" s="28"/>
      <c r="E63" s="28"/>
    </row>
    <row r="64" spans="1:5" ht="12.75">
      <c r="A64" s="23">
        <v>533</v>
      </c>
      <c r="B64" s="2" t="s">
        <v>297</v>
      </c>
      <c r="C64" s="9" t="s">
        <v>318</v>
      </c>
      <c r="D64" s="28"/>
      <c r="E64" s="28"/>
    </row>
    <row r="65" spans="1:5" ht="12.75">
      <c r="A65" s="23">
        <v>533</v>
      </c>
      <c r="B65" s="2" t="s">
        <v>334</v>
      </c>
      <c r="C65" s="9" t="s">
        <v>319</v>
      </c>
      <c r="D65" s="28"/>
      <c r="E65" s="28"/>
    </row>
    <row r="66" spans="1:5" ht="12.75">
      <c r="A66" s="6">
        <v>54</v>
      </c>
      <c r="B66" s="42" t="s">
        <v>298</v>
      </c>
      <c r="C66" s="9" t="s">
        <v>320</v>
      </c>
      <c r="D66" s="28"/>
      <c r="E66" s="28"/>
    </row>
    <row r="67" spans="1:5" ht="12.75">
      <c r="A67" s="6">
        <v>55</v>
      </c>
      <c r="B67" s="25" t="s">
        <v>299</v>
      </c>
      <c r="C67" s="9" t="s">
        <v>321</v>
      </c>
      <c r="D67" s="28">
        <f>D68+D69</f>
        <v>60426.69</v>
      </c>
      <c r="E67" s="28">
        <f>E68+E69</f>
        <v>19974</v>
      </c>
    </row>
    <row r="68" spans="1:5" ht="12.75">
      <c r="A68" s="23">
        <v>550</v>
      </c>
      <c r="B68" s="2" t="s">
        <v>300</v>
      </c>
      <c r="C68" s="9" t="s">
        <v>322</v>
      </c>
      <c r="D68" s="28"/>
      <c r="E68" s="28"/>
    </row>
    <row r="69" spans="1:7" ht="12.75">
      <c r="A69" s="16">
        <v>551</v>
      </c>
      <c r="B69" s="2" t="s">
        <v>301</v>
      </c>
      <c r="C69" s="9" t="s">
        <v>323</v>
      </c>
      <c r="D69" s="28">
        <f>'bilans uspjeha'!D52</f>
        <v>60426.69</v>
      </c>
      <c r="E69" s="28">
        <v>19974</v>
      </c>
      <c r="F69" s="117"/>
      <c r="G69" s="19"/>
    </row>
    <row r="70" spans="1:5" ht="12.75">
      <c r="A70" s="16">
        <v>56</v>
      </c>
      <c r="B70" s="25" t="s">
        <v>302</v>
      </c>
      <c r="C70" s="9" t="s">
        <v>324</v>
      </c>
      <c r="D70" s="70">
        <f>D71+D72</f>
        <v>296487</v>
      </c>
      <c r="E70" s="28">
        <f>E71+E72</f>
        <v>316460</v>
      </c>
    </row>
    <row r="71" spans="1:5" ht="12.75">
      <c r="A71" s="23">
        <v>560</v>
      </c>
      <c r="B71" s="2" t="s">
        <v>303</v>
      </c>
      <c r="C71" s="9" t="s">
        <v>325</v>
      </c>
      <c r="D71" s="70">
        <v>296487</v>
      </c>
      <c r="E71" s="28">
        <v>316460</v>
      </c>
    </row>
    <row r="72" spans="1:5" ht="12.75">
      <c r="A72" s="44">
        <v>561</v>
      </c>
      <c r="B72" s="45" t="s">
        <v>304</v>
      </c>
      <c r="C72" s="9" t="s">
        <v>326</v>
      </c>
      <c r="D72" s="71"/>
      <c r="E72" s="48">
        <v>0</v>
      </c>
    </row>
    <row r="73" spans="1:5" ht="12.75">
      <c r="A73" s="16">
        <v>57</v>
      </c>
      <c r="B73" s="42" t="s">
        <v>305</v>
      </c>
      <c r="C73" s="9" t="s">
        <v>327</v>
      </c>
      <c r="D73" s="71">
        <f>D74+D75</f>
        <v>-407387</v>
      </c>
      <c r="E73" s="48">
        <f>E74+E75</f>
        <v>-344827</v>
      </c>
    </row>
    <row r="74" spans="1:5" ht="22.5">
      <c r="A74" s="16">
        <v>570</v>
      </c>
      <c r="B74" s="3" t="s">
        <v>306</v>
      </c>
      <c r="C74" s="9" t="s">
        <v>328</v>
      </c>
      <c r="D74" s="48"/>
      <c r="E74" s="48"/>
    </row>
    <row r="75" spans="1:5" ht="22.5">
      <c r="A75" s="16">
        <v>571</v>
      </c>
      <c r="B75" s="3" t="s">
        <v>307</v>
      </c>
      <c r="C75" s="9" t="s">
        <v>329</v>
      </c>
      <c r="D75" s="28">
        <v>-407387</v>
      </c>
      <c r="E75" s="28">
        <v>-344827</v>
      </c>
    </row>
    <row r="76" spans="1:5" ht="12.75">
      <c r="A76" s="2"/>
      <c r="B76" s="42" t="s">
        <v>308</v>
      </c>
      <c r="C76" s="9" t="s">
        <v>330</v>
      </c>
      <c r="D76" s="28">
        <v>2548232</v>
      </c>
      <c r="E76" s="28">
        <v>2248232</v>
      </c>
    </row>
    <row r="77" spans="1:5" ht="12.75">
      <c r="A77" s="2"/>
      <c r="B77" s="42" t="s">
        <v>309</v>
      </c>
      <c r="C77" s="9" t="s">
        <v>331</v>
      </c>
      <c r="D77" s="24">
        <f>D53/D76</f>
        <v>0.6815772661201963</v>
      </c>
      <c r="E77" s="24">
        <v>0.63</v>
      </c>
    </row>
    <row r="78" spans="1:10" ht="22.5">
      <c r="A78" s="2"/>
      <c r="B78" s="42" t="s">
        <v>310</v>
      </c>
      <c r="C78" s="9" t="s">
        <v>332</v>
      </c>
      <c r="D78" s="28"/>
      <c r="E78" s="28"/>
      <c r="F78" s="39"/>
      <c r="G78" s="39"/>
      <c r="H78" s="39"/>
      <c r="I78" s="39"/>
      <c r="J78" s="39"/>
    </row>
    <row r="79" spans="1:5" ht="12.75">
      <c r="A79" s="1"/>
      <c r="B79" s="2" t="s">
        <v>311</v>
      </c>
      <c r="C79" s="9" t="s">
        <v>335</v>
      </c>
      <c r="D79" s="49"/>
      <c r="E79" s="49"/>
    </row>
    <row r="80" spans="5:10" ht="12.75">
      <c r="E80" s="46"/>
      <c r="F80" s="4"/>
      <c r="G80" s="4"/>
      <c r="H80" s="4"/>
      <c r="I80" s="4"/>
      <c r="J80" s="4"/>
    </row>
    <row r="81" spans="1:10" ht="26.25" customHeight="1">
      <c r="A81" s="4" t="s">
        <v>234</v>
      </c>
      <c r="B81" s="298" t="s">
        <v>434</v>
      </c>
      <c r="C81" s="298"/>
      <c r="D81" s="297" t="s">
        <v>336</v>
      </c>
      <c r="E81" s="297"/>
      <c r="F81" s="4"/>
      <c r="G81" s="4"/>
      <c r="H81" s="4"/>
      <c r="I81" s="4"/>
      <c r="J81" s="4"/>
    </row>
    <row r="82" spans="1:10" ht="12.75">
      <c r="A82" s="4" t="s">
        <v>557</v>
      </c>
      <c r="F82" s="4"/>
      <c r="G82" s="4"/>
      <c r="H82" s="4"/>
      <c r="I82" s="4"/>
      <c r="J82" s="4"/>
    </row>
    <row r="83" spans="4:10" ht="12.75">
      <c r="D83" s="51"/>
      <c r="E83" s="52"/>
      <c r="F83" s="4"/>
      <c r="G83" s="4"/>
      <c r="H83" s="4"/>
      <c r="I83" s="4"/>
      <c r="J83" s="4"/>
    </row>
    <row r="84" spans="4:10" ht="12.75">
      <c r="D84" s="43"/>
      <c r="E84" s="46"/>
      <c r="F84" s="4"/>
      <c r="G84" s="4"/>
      <c r="H84" s="4"/>
      <c r="I84" s="4"/>
      <c r="J84" s="4"/>
    </row>
  </sheetData>
  <sheetProtection/>
  <mergeCells count="5">
    <mergeCell ref="A8:E8"/>
    <mergeCell ref="A9:E9"/>
    <mergeCell ref="A10:E10"/>
    <mergeCell ref="D81:E81"/>
    <mergeCell ref="B81:C81"/>
  </mergeCells>
  <printOptions horizontalCentered="1"/>
  <pageMargins left="0.2362204724409449" right="0.35433070866141736" top="0.3937007874015748" bottom="0" header="0.42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66"/>
  <sheetViews>
    <sheetView zoomScalePageLayoutView="0" workbookViewId="0" topLeftCell="A1">
      <selection activeCell="T6" sqref="T6"/>
    </sheetView>
  </sheetViews>
  <sheetFormatPr defaultColWidth="9.140625" defaultRowHeight="12.75"/>
  <cols>
    <col min="1" max="1" width="28.7109375" style="126" customWidth="1"/>
    <col min="2" max="2" width="9.140625" style="126" customWidth="1"/>
    <col min="3" max="3" width="5.28125" style="126" customWidth="1"/>
    <col min="4" max="4" width="7.8515625" style="126" customWidth="1"/>
    <col min="5" max="5" width="5.140625" style="126" customWidth="1"/>
    <col min="6" max="6" width="8.8515625" style="126" customWidth="1"/>
    <col min="7" max="7" width="5.140625" style="126" customWidth="1"/>
    <col min="8" max="8" width="12.00390625" style="126" customWidth="1"/>
    <col min="9" max="9" width="5.57421875" style="126" customWidth="1"/>
    <col min="10" max="10" width="10.7109375" style="126" customWidth="1"/>
    <col min="11" max="11" width="5.140625" style="126" customWidth="1"/>
    <col min="12" max="12" width="12.8515625" style="126" customWidth="1"/>
    <col min="13" max="13" width="5.8515625" style="126" customWidth="1"/>
    <col min="14" max="14" width="10.7109375" style="126" customWidth="1"/>
    <col min="15" max="15" width="5.28125" style="126" customWidth="1"/>
    <col min="16" max="16" width="10.57421875" style="126" bestFit="1" customWidth="1"/>
    <col min="17" max="16384" width="9.140625" style="224" customWidth="1"/>
  </cols>
  <sheetData>
    <row r="1" spans="1:18" s="126" customFormat="1" ht="12.75">
      <c r="A1" s="395" t="s">
        <v>431</v>
      </c>
      <c r="B1" s="395"/>
      <c r="C1" s="395"/>
      <c r="D1" s="39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5"/>
      <c r="R1" s="125"/>
    </row>
    <row r="2" spans="1:18" s="126" customFormat="1" ht="12.75">
      <c r="A2" s="127" t="s">
        <v>573</v>
      </c>
      <c r="B2" s="127"/>
      <c r="C2" s="127"/>
      <c r="D2" s="127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125"/>
    </row>
    <row r="3" spans="1:18" s="126" customFormat="1" ht="12.75">
      <c r="A3" s="395" t="s">
        <v>574</v>
      </c>
      <c r="B3" s="395"/>
      <c r="C3" s="395"/>
      <c r="D3" s="39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8"/>
      <c r="R3" s="128"/>
    </row>
    <row r="4" spans="1:18" s="126" customFormat="1" ht="12.75">
      <c r="A4" s="127" t="s">
        <v>432</v>
      </c>
      <c r="B4" s="123"/>
      <c r="C4" s="123"/>
      <c r="D4" s="123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8"/>
      <c r="R4" s="128"/>
    </row>
    <row r="5" spans="1:18" s="126" customFormat="1" ht="12.75">
      <c r="A5" s="127" t="s">
        <v>433</v>
      </c>
      <c r="B5" s="123"/>
      <c r="C5" s="123"/>
      <c r="D5" s="123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8"/>
      <c r="R5" s="128"/>
    </row>
    <row r="6" spans="1:18" s="126" customFormat="1" ht="12.75">
      <c r="A6" s="127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8"/>
      <c r="R6" s="128"/>
    </row>
    <row r="7" spans="1:18" s="126" customFormat="1" ht="12.75">
      <c r="A7" s="127" t="s">
        <v>575</v>
      </c>
      <c r="B7" s="129"/>
      <c r="C7" s="129"/>
      <c r="D7" s="130"/>
      <c r="E7" s="129"/>
      <c r="F7" s="131"/>
      <c r="G7" s="129"/>
      <c r="H7" s="129"/>
      <c r="I7" s="129"/>
      <c r="J7" s="127"/>
      <c r="K7" s="127"/>
      <c r="L7" s="127"/>
      <c r="M7" s="127"/>
      <c r="N7" s="127"/>
      <c r="O7" s="127"/>
      <c r="P7" s="127"/>
      <c r="Q7" s="128"/>
      <c r="R7" s="128"/>
    </row>
    <row r="8" spans="1:18" s="126" customFormat="1" ht="12.75" customHeight="1">
      <c r="A8" s="127"/>
      <c r="B8" s="129"/>
      <c r="C8" s="129"/>
      <c r="D8" s="130"/>
      <c r="E8" s="129"/>
      <c r="F8" s="131"/>
      <c r="G8" s="129"/>
      <c r="H8" s="129"/>
      <c r="I8" s="129"/>
      <c r="J8" s="127"/>
      <c r="K8" s="127"/>
      <c r="L8" s="127"/>
      <c r="M8" s="127"/>
      <c r="N8" s="127"/>
      <c r="O8" s="127"/>
      <c r="P8" s="127"/>
      <c r="Q8" s="128"/>
      <c r="R8" s="128"/>
    </row>
    <row r="9" spans="1:18" s="126" customFormat="1" ht="12.75" customHeight="1">
      <c r="A9" s="396" t="s">
        <v>576</v>
      </c>
      <c r="B9" s="397"/>
      <c r="C9" s="389" t="s">
        <v>2</v>
      </c>
      <c r="D9" s="398" t="s">
        <v>186</v>
      </c>
      <c r="E9" s="389" t="s">
        <v>2</v>
      </c>
      <c r="F9" s="392" t="s">
        <v>577</v>
      </c>
      <c r="G9" s="389" t="s">
        <v>2</v>
      </c>
      <c r="H9" s="386" t="s">
        <v>578</v>
      </c>
      <c r="I9" s="389" t="s">
        <v>2</v>
      </c>
      <c r="J9" s="392" t="s">
        <v>579</v>
      </c>
      <c r="K9" s="389" t="s">
        <v>2</v>
      </c>
      <c r="L9" s="401" t="s">
        <v>187</v>
      </c>
      <c r="M9" s="389" t="s">
        <v>2</v>
      </c>
      <c r="N9" s="404" t="s">
        <v>580</v>
      </c>
      <c r="O9" s="389" t="s">
        <v>2</v>
      </c>
      <c r="P9" s="407" t="s">
        <v>581</v>
      </c>
      <c r="Q9" s="128"/>
      <c r="R9" s="128"/>
    </row>
    <row r="10" spans="1:18" s="126" customFormat="1" ht="12.75">
      <c r="A10" s="410" t="s">
        <v>582</v>
      </c>
      <c r="B10" s="386" t="s">
        <v>583</v>
      </c>
      <c r="C10" s="390"/>
      <c r="D10" s="399"/>
      <c r="E10" s="390"/>
      <c r="F10" s="393"/>
      <c r="G10" s="390"/>
      <c r="H10" s="387"/>
      <c r="I10" s="390"/>
      <c r="J10" s="393"/>
      <c r="K10" s="390"/>
      <c r="L10" s="402"/>
      <c r="M10" s="390"/>
      <c r="N10" s="405"/>
      <c r="O10" s="390"/>
      <c r="P10" s="408"/>
      <c r="Q10" s="128"/>
      <c r="R10" s="128"/>
    </row>
    <row r="11" spans="1:18" s="126" customFormat="1" ht="12.75">
      <c r="A11" s="411"/>
      <c r="B11" s="387"/>
      <c r="C11" s="390"/>
      <c r="D11" s="399"/>
      <c r="E11" s="390"/>
      <c r="F11" s="393"/>
      <c r="G11" s="390"/>
      <c r="H11" s="387"/>
      <c r="I11" s="390"/>
      <c r="J11" s="393"/>
      <c r="K11" s="390"/>
      <c r="L11" s="402"/>
      <c r="M11" s="390"/>
      <c r="N11" s="405"/>
      <c r="O11" s="390"/>
      <c r="P11" s="408"/>
      <c r="Q11" s="128"/>
      <c r="R11" s="128"/>
    </row>
    <row r="12" spans="1:18" s="126" customFormat="1" ht="12.75">
      <c r="A12" s="412"/>
      <c r="B12" s="388"/>
      <c r="C12" s="390"/>
      <c r="D12" s="400"/>
      <c r="E12" s="390"/>
      <c r="F12" s="394"/>
      <c r="G12" s="390"/>
      <c r="H12" s="388"/>
      <c r="I12" s="390"/>
      <c r="J12" s="394"/>
      <c r="K12" s="390"/>
      <c r="L12" s="403"/>
      <c r="M12" s="390"/>
      <c r="N12" s="406"/>
      <c r="O12" s="390"/>
      <c r="P12" s="409"/>
      <c r="Q12" s="128"/>
      <c r="R12" s="128"/>
    </row>
    <row r="13" spans="1:18" s="126" customFormat="1" ht="12.75">
      <c r="A13" s="413">
        <v>1</v>
      </c>
      <c r="B13" s="414"/>
      <c r="C13" s="391"/>
      <c r="D13" s="133">
        <v>2</v>
      </c>
      <c r="E13" s="391"/>
      <c r="F13" s="134">
        <v>3</v>
      </c>
      <c r="G13" s="391"/>
      <c r="H13" s="132">
        <v>4</v>
      </c>
      <c r="I13" s="391"/>
      <c r="J13" s="134">
        <v>5</v>
      </c>
      <c r="K13" s="391"/>
      <c r="L13" s="135">
        <v>6</v>
      </c>
      <c r="M13" s="391"/>
      <c r="N13" s="134">
        <v>7</v>
      </c>
      <c r="O13" s="391"/>
      <c r="P13" s="134">
        <v>8</v>
      </c>
      <c r="Q13" s="128"/>
      <c r="R13" s="128"/>
    </row>
    <row r="14" spans="1:18" s="126" customFormat="1" ht="12.75">
      <c r="A14" s="136" t="s">
        <v>584</v>
      </c>
      <c r="B14" s="137"/>
      <c r="C14" s="138">
        <v>601</v>
      </c>
      <c r="D14" s="139"/>
      <c r="E14" s="138">
        <v>612</v>
      </c>
      <c r="F14" s="140"/>
      <c r="G14" s="138">
        <v>623</v>
      </c>
      <c r="H14" s="141"/>
      <c r="I14" s="138">
        <v>634</v>
      </c>
      <c r="J14" s="140"/>
      <c r="K14" s="138">
        <v>645</v>
      </c>
      <c r="L14" s="142"/>
      <c r="M14" s="138">
        <v>656</v>
      </c>
      <c r="N14" s="143"/>
      <c r="O14" s="138">
        <v>667</v>
      </c>
      <c r="P14" s="144"/>
      <c r="Q14" s="128"/>
      <c r="R14" s="128"/>
    </row>
    <row r="15" spans="1:16" s="126" customFormat="1" ht="12.75">
      <c r="A15" s="145" t="s">
        <v>446</v>
      </c>
      <c r="B15" s="146"/>
      <c r="C15" s="147">
        <v>602</v>
      </c>
      <c r="D15" s="148"/>
      <c r="E15" s="147">
        <v>613</v>
      </c>
      <c r="F15" s="149"/>
      <c r="G15" s="147">
        <v>624</v>
      </c>
      <c r="H15" s="146"/>
      <c r="I15" s="147">
        <v>635</v>
      </c>
      <c r="J15" s="149"/>
      <c r="K15" s="147">
        <v>646</v>
      </c>
      <c r="L15" s="150"/>
      <c r="M15" s="147">
        <v>657</v>
      </c>
      <c r="N15" s="151"/>
      <c r="O15" s="147">
        <v>668</v>
      </c>
      <c r="P15" s="151"/>
    </row>
    <row r="16" spans="1:16" s="126" customFormat="1" ht="12.75">
      <c r="A16" s="152" t="s">
        <v>585</v>
      </c>
      <c r="B16" s="153" t="s">
        <v>586</v>
      </c>
      <c r="C16" s="154"/>
      <c r="D16" s="153">
        <v>315746</v>
      </c>
      <c r="E16" s="154"/>
      <c r="F16" s="155">
        <v>0.1035</v>
      </c>
      <c r="G16" s="154"/>
      <c r="H16" s="156">
        <v>32679.87</v>
      </c>
      <c r="I16" s="154"/>
      <c r="J16" s="157">
        <v>0</v>
      </c>
      <c r="K16" s="154"/>
      <c r="L16" s="158">
        <v>0</v>
      </c>
      <c r="M16" s="154"/>
      <c r="N16" s="159">
        <v>0.043307</v>
      </c>
      <c r="O16" s="154"/>
      <c r="P16" s="159">
        <v>0</v>
      </c>
    </row>
    <row r="17" spans="1:16" s="126" customFormat="1" ht="12.75">
      <c r="A17" s="152" t="s">
        <v>585</v>
      </c>
      <c r="B17" s="153" t="s">
        <v>586</v>
      </c>
      <c r="C17" s="154"/>
      <c r="D17" s="153">
        <v>100000</v>
      </c>
      <c r="E17" s="154"/>
      <c r="F17" s="155">
        <v>0.045</v>
      </c>
      <c r="G17" s="154"/>
      <c r="H17" s="156">
        <v>4500</v>
      </c>
      <c r="I17" s="154"/>
      <c r="J17" s="157">
        <v>0</v>
      </c>
      <c r="K17" s="154"/>
      <c r="L17" s="158">
        <v>0</v>
      </c>
      <c r="M17" s="154"/>
      <c r="N17" s="159">
        <v>0.013716</v>
      </c>
      <c r="O17" s="154"/>
      <c r="P17" s="159">
        <v>0</v>
      </c>
    </row>
    <row r="18" spans="1:16" s="126" customFormat="1" ht="12.75">
      <c r="A18" s="152" t="s">
        <v>587</v>
      </c>
      <c r="B18" s="153" t="s">
        <v>588</v>
      </c>
      <c r="C18" s="154"/>
      <c r="D18" s="153">
        <v>1306</v>
      </c>
      <c r="E18" s="154"/>
      <c r="F18" s="155">
        <v>0.6531</v>
      </c>
      <c r="G18" s="154"/>
      <c r="H18" s="156">
        <v>852.89</v>
      </c>
      <c r="I18" s="154"/>
      <c r="J18" s="157">
        <v>1.49</v>
      </c>
      <c r="K18" s="154"/>
      <c r="L18" s="158">
        <v>1945.94</v>
      </c>
      <c r="M18" s="154"/>
      <c r="N18" s="159">
        <v>0.005857</v>
      </c>
      <c r="O18" s="154"/>
      <c r="P18" s="159">
        <v>0.111206</v>
      </c>
    </row>
    <row r="19" spans="1:16" s="126" customFormat="1" ht="12.75">
      <c r="A19" s="152" t="s">
        <v>589</v>
      </c>
      <c r="B19" s="153" t="s">
        <v>590</v>
      </c>
      <c r="C19" s="154"/>
      <c r="D19" s="153">
        <v>28971</v>
      </c>
      <c r="E19" s="154"/>
      <c r="F19" s="155">
        <v>1.7018</v>
      </c>
      <c r="G19" s="154"/>
      <c r="H19" s="156">
        <v>49302.12</v>
      </c>
      <c r="I19" s="154"/>
      <c r="J19" s="157">
        <v>0.2414</v>
      </c>
      <c r="K19" s="154"/>
      <c r="L19" s="158">
        <v>6993.6</v>
      </c>
      <c r="M19" s="154"/>
      <c r="N19" s="159">
        <v>0.183408</v>
      </c>
      <c r="O19" s="154"/>
      <c r="P19" s="159">
        <v>0.399669</v>
      </c>
    </row>
    <row r="20" spans="1:16" s="126" customFormat="1" ht="12.75">
      <c r="A20" s="160" t="s">
        <v>591</v>
      </c>
      <c r="B20" s="153" t="s">
        <v>592</v>
      </c>
      <c r="C20" s="154"/>
      <c r="D20" s="153">
        <v>7815</v>
      </c>
      <c r="E20" s="154"/>
      <c r="F20" s="155">
        <v>0.8182</v>
      </c>
      <c r="G20" s="154"/>
      <c r="H20" s="156">
        <v>6394.47</v>
      </c>
      <c r="I20" s="154"/>
      <c r="J20" s="157">
        <v>0.108</v>
      </c>
      <c r="K20" s="154"/>
      <c r="L20" s="158">
        <v>844.02</v>
      </c>
      <c r="M20" s="154"/>
      <c r="N20" s="159">
        <v>0.008469</v>
      </c>
      <c r="O20" s="154"/>
      <c r="P20" s="159">
        <v>0.048234</v>
      </c>
    </row>
    <row r="21" spans="1:16" s="126" customFormat="1" ht="12.75">
      <c r="A21" s="160" t="s">
        <v>591</v>
      </c>
      <c r="B21" s="153" t="s">
        <v>592</v>
      </c>
      <c r="C21" s="154"/>
      <c r="D21" s="153">
        <v>41540</v>
      </c>
      <c r="E21" s="154"/>
      <c r="F21" s="161">
        <v>1.4604</v>
      </c>
      <c r="G21" s="154"/>
      <c r="H21" s="156">
        <v>60663.12</v>
      </c>
      <c r="I21" s="154"/>
      <c r="J21" s="157">
        <v>0.108</v>
      </c>
      <c r="K21" s="154"/>
      <c r="L21" s="158">
        <v>4486.32</v>
      </c>
      <c r="M21" s="154"/>
      <c r="N21" s="159">
        <v>0.045017</v>
      </c>
      <c r="O21" s="154"/>
      <c r="P21" s="159">
        <v>0.256383</v>
      </c>
    </row>
    <row r="22" spans="1:16" s="126" customFormat="1" ht="12.75">
      <c r="A22" s="152" t="s">
        <v>593</v>
      </c>
      <c r="B22" s="153" t="s">
        <v>594</v>
      </c>
      <c r="C22" s="154"/>
      <c r="D22" s="153">
        <v>15723</v>
      </c>
      <c r="E22" s="154"/>
      <c r="F22" s="155">
        <v>1.5275</v>
      </c>
      <c r="G22" s="154"/>
      <c r="H22" s="156">
        <v>24016.8</v>
      </c>
      <c r="I22" s="154"/>
      <c r="J22" s="157">
        <v>0.107</v>
      </c>
      <c r="K22" s="154"/>
      <c r="L22" s="158">
        <v>1682.36</v>
      </c>
      <c r="M22" s="154"/>
      <c r="N22" s="159">
        <v>0.078425</v>
      </c>
      <c r="O22" s="154"/>
      <c r="P22" s="159">
        <v>0.096143</v>
      </c>
    </row>
    <row r="23" spans="1:16" s="126" customFormat="1" ht="12.75">
      <c r="A23" s="152" t="s">
        <v>595</v>
      </c>
      <c r="B23" s="153" t="s">
        <v>596</v>
      </c>
      <c r="C23" s="154"/>
      <c r="D23" s="153">
        <v>1708</v>
      </c>
      <c r="E23" s="154"/>
      <c r="F23" s="155">
        <v>0.9296</v>
      </c>
      <c r="G23" s="154"/>
      <c r="H23" s="156">
        <v>1587.8</v>
      </c>
      <c r="I23" s="154"/>
      <c r="J23" s="157">
        <v>0.165</v>
      </c>
      <c r="K23" s="154"/>
      <c r="L23" s="158">
        <v>281.82</v>
      </c>
      <c r="M23" s="154"/>
      <c r="N23" s="159">
        <v>0.004438</v>
      </c>
      <c r="O23" s="154"/>
      <c r="P23" s="159">
        <v>0.016105</v>
      </c>
    </row>
    <row r="24" spans="1:16" s="126" customFormat="1" ht="12.75">
      <c r="A24" s="152" t="s">
        <v>595</v>
      </c>
      <c r="B24" s="153" t="s">
        <v>596</v>
      </c>
      <c r="C24" s="154"/>
      <c r="D24" s="153">
        <v>30499</v>
      </c>
      <c r="E24" s="154"/>
      <c r="F24" s="155">
        <v>1.5335</v>
      </c>
      <c r="G24" s="154"/>
      <c r="H24" s="156">
        <v>46768.75</v>
      </c>
      <c r="I24" s="154"/>
      <c r="J24" s="157">
        <v>0.165</v>
      </c>
      <c r="K24" s="154"/>
      <c r="L24" s="158">
        <v>5032.34</v>
      </c>
      <c r="M24" s="154"/>
      <c r="N24" s="159">
        <v>0.079245</v>
      </c>
      <c r="O24" s="154"/>
      <c r="P24" s="159">
        <v>0.287587</v>
      </c>
    </row>
    <row r="25" spans="1:16" s="126" customFormat="1" ht="12.75">
      <c r="A25" s="152" t="s">
        <v>597</v>
      </c>
      <c r="B25" s="153" t="s">
        <v>598</v>
      </c>
      <c r="C25" s="154"/>
      <c r="D25" s="153">
        <v>17198</v>
      </c>
      <c r="E25" s="154"/>
      <c r="F25" s="155">
        <v>1.6683</v>
      </c>
      <c r="G25" s="154"/>
      <c r="H25" s="156">
        <v>28692.21</v>
      </c>
      <c r="I25" s="154"/>
      <c r="J25" s="157">
        <v>0.4</v>
      </c>
      <c r="K25" s="154"/>
      <c r="L25" s="158">
        <v>6879.2</v>
      </c>
      <c r="M25" s="154"/>
      <c r="N25" s="159">
        <v>0.055267</v>
      </c>
      <c r="O25" s="154"/>
      <c r="P25" s="159">
        <v>0.393131</v>
      </c>
    </row>
    <row r="26" spans="1:16" s="126" customFormat="1" ht="12.75">
      <c r="A26" s="152" t="s">
        <v>597</v>
      </c>
      <c r="B26" s="153" t="s">
        <v>598</v>
      </c>
      <c r="C26" s="154"/>
      <c r="D26" s="153">
        <v>1000</v>
      </c>
      <c r="E26" s="154"/>
      <c r="F26" s="155">
        <v>1.0553</v>
      </c>
      <c r="G26" s="154"/>
      <c r="H26" s="156">
        <v>1055.25</v>
      </c>
      <c r="I26" s="154"/>
      <c r="J26" s="157">
        <v>0.4</v>
      </c>
      <c r="K26" s="154"/>
      <c r="L26" s="158">
        <v>400</v>
      </c>
      <c r="M26" s="154"/>
      <c r="N26" s="159">
        <v>0.003214</v>
      </c>
      <c r="O26" s="154"/>
      <c r="P26" s="159">
        <v>0.022859</v>
      </c>
    </row>
    <row r="27" spans="1:16" s="126" customFormat="1" ht="12.75">
      <c r="A27" s="152" t="s">
        <v>599</v>
      </c>
      <c r="B27" s="153" t="s">
        <v>600</v>
      </c>
      <c r="C27" s="154"/>
      <c r="D27" s="153">
        <v>10000</v>
      </c>
      <c r="E27" s="154"/>
      <c r="F27" s="155">
        <v>0.778</v>
      </c>
      <c r="G27" s="154"/>
      <c r="H27" s="156">
        <v>7780</v>
      </c>
      <c r="I27" s="154"/>
      <c r="J27" s="157">
        <v>0.2915</v>
      </c>
      <c r="K27" s="154"/>
      <c r="L27" s="158">
        <v>2915</v>
      </c>
      <c r="M27" s="154"/>
      <c r="N27" s="159">
        <v>0.002263</v>
      </c>
      <c r="O27" s="154"/>
      <c r="P27" s="159">
        <v>0.166586</v>
      </c>
    </row>
    <row r="28" spans="1:16" s="126" customFormat="1" ht="12.75">
      <c r="A28" s="152" t="s">
        <v>599</v>
      </c>
      <c r="B28" s="153" t="s">
        <v>600</v>
      </c>
      <c r="C28" s="154"/>
      <c r="D28" s="153">
        <v>14511</v>
      </c>
      <c r="E28" s="154"/>
      <c r="F28" s="155">
        <v>0.9431</v>
      </c>
      <c r="G28" s="154"/>
      <c r="H28" s="156">
        <v>13684.76</v>
      </c>
      <c r="I28" s="154"/>
      <c r="J28" s="157">
        <v>0.2915</v>
      </c>
      <c r="K28" s="154"/>
      <c r="L28" s="158">
        <v>4229.96</v>
      </c>
      <c r="M28" s="154"/>
      <c r="N28" s="159">
        <v>0.003283</v>
      </c>
      <c r="O28" s="154"/>
      <c r="P28" s="159">
        <v>0.241733</v>
      </c>
    </row>
    <row r="29" spans="1:16" s="126" customFormat="1" ht="12.75">
      <c r="A29" s="152" t="s">
        <v>601</v>
      </c>
      <c r="B29" s="153" t="s">
        <v>602</v>
      </c>
      <c r="C29" s="154"/>
      <c r="D29" s="153">
        <v>1000</v>
      </c>
      <c r="E29" s="154"/>
      <c r="F29" s="155">
        <v>1.6181</v>
      </c>
      <c r="G29" s="154"/>
      <c r="H29" s="156">
        <v>1618.05</v>
      </c>
      <c r="I29" s="154"/>
      <c r="J29" s="157">
        <v>0.42</v>
      </c>
      <c r="K29" s="154"/>
      <c r="L29" s="158">
        <v>420</v>
      </c>
      <c r="M29" s="154"/>
      <c r="N29" s="159">
        <v>0.000977</v>
      </c>
      <c r="O29" s="154"/>
      <c r="P29" s="159">
        <v>0.024002</v>
      </c>
    </row>
    <row r="30" spans="1:16" s="126" customFormat="1" ht="12.75">
      <c r="A30" s="152" t="s">
        <v>601</v>
      </c>
      <c r="B30" s="153" t="s">
        <v>602</v>
      </c>
      <c r="C30" s="154"/>
      <c r="D30" s="153">
        <v>11302</v>
      </c>
      <c r="E30" s="154"/>
      <c r="F30" s="155">
        <v>2.0046</v>
      </c>
      <c r="G30" s="154"/>
      <c r="H30" s="156">
        <v>22656.3</v>
      </c>
      <c r="I30" s="154"/>
      <c r="J30" s="157">
        <v>0.42</v>
      </c>
      <c r="K30" s="154"/>
      <c r="L30" s="158">
        <v>4746.84</v>
      </c>
      <c r="M30" s="154"/>
      <c r="N30" s="159">
        <v>0.011042</v>
      </c>
      <c r="O30" s="154"/>
      <c r="P30" s="159">
        <v>0.271272</v>
      </c>
    </row>
    <row r="31" spans="1:16" s="126" customFormat="1" ht="12.75">
      <c r="A31" s="152" t="s">
        <v>603</v>
      </c>
      <c r="B31" s="153" t="s">
        <v>604</v>
      </c>
      <c r="C31" s="154"/>
      <c r="D31" s="153">
        <v>13000</v>
      </c>
      <c r="E31" s="154"/>
      <c r="F31" s="155">
        <v>0.9034</v>
      </c>
      <c r="G31" s="154"/>
      <c r="H31" s="156">
        <v>11744</v>
      </c>
      <c r="I31" s="154"/>
      <c r="J31" s="157">
        <v>0.3616</v>
      </c>
      <c r="K31" s="154"/>
      <c r="L31" s="158">
        <v>4700.8</v>
      </c>
      <c r="M31" s="154"/>
      <c r="N31" s="159">
        <v>0.003375</v>
      </c>
      <c r="O31" s="154"/>
      <c r="P31" s="159">
        <v>0.268641</v>
      </c>
    </row>
    <row r="32" spans="1:16" s="126" customFormat="1" ht="12.75">
      <c r="A32" s="152" t="s">
        <v>603</v>
      </c>
      <c r="B32" s="153" t="s">
        <v>604</v>
      </c>
      <c r="C32" s="154"/>
      <c r="D32" s="153">
        <v>5258</v>
      </c>
      <c r="E32" s="154"/>
      <c r="F32" s="155">
        <v>0.8724</v>
      </c>
      <c r="G32" s="154"/>
      <c r="H32" s="156">
        <v>4586.95</v>
      </c>
      <c r="I32" s="154"/>
      <c r="J32" s="157">
        <v>0.3616</v>
      </c>
      <c r="K32" s="154"/>
      <c r="L32" s="158">
        <v>1901.29</v>
      </c>
      <c r="M32" s="154"/>
      <c r="N32" s="159">
        <v>0.001365</v>
      </c>
      <c r="O32" s="154"/>
      <c r="P32" s="159">
        <v>0.108655</v>
      </c>
    </row>
    <row r="33" spans="1:16" s="126" customFormat="1" ht="12.75">
      <c r="A33" s="162" t="s">
        <v>605</v>
      </c>
      <c r="B33" s="153" t="s">
        <v>606</v>
      </c>
      <c r="C33" s="154"/>
      <c r="D33" s="153">
        <v>2000</v>
      </c>
      <c r="E33" s="154"/>
      <c r="F33" s="155">
        <v>0.7035</v>
      </c>
      <c r="G33" s="154"/>
      <c r="H33" s="156">
        <v>1407</v>
      </c>
      <c r="I33" s="154"/>
      <c r="J33" s="157">
        <v>0.39</v>
      </c>
      <c r="K33" s="154"/>
      <c r="L33" s="158">
        <v>780</v>
      </c>
      <c r="M33" s="154"/>
      <c r="N33" s="159">
        <v>0.032935</v>
      </c>
      <c r="O33" s="154"/>
      <c r="P33" s="159">
        <v>0.044575</v>
      </c>
    </row>
    <row r="34" spans="1:16" s="126" customFormat="1" ht="12.75">
      <c r="A34" s="162" t="s">
        <v>607</v>
      </c>
      <c r="B34" s="153" t="s">
        <v>469</v>
      </c>
      <c r="C34" s="154"/>
      <c r="D34" s="153">
        <v>10519</v>
      </c>
      <c r="E34" s="154"/>
      <c r="F34" s="155">
        <v>3.1234</v>
      </c>
      <c r="G34" s="154"/>
      <c r="H34" s="156">
        <v>32854.92</v>
      </c>
      <c r="I34" s="154"/>
      <c r="J34" s="157">
        <v>0.6748</v>
      </c>
      <c r="K34" s="154"/>
      <c r="L34" s="158">
        <v>7098.22</v>
      </c>
      <c r="M34" s="154"/>
      <c r="N34" s="159">
        <v>0.008562</v>
      </c>
      <c r="O34" s="154"/>
      <c r="P34" s="159">
        <v>0.405648</v>
      </c>
    </row>
    <row r="35" spans="1:16" s="126" customFormat="1" ht="12.75">
      <c r="A35" s="162" t="s">
        <v>608</v>
      </c>
      <c r="B35" s="153" t="s">
        <v>609</v>
      </c>
      <c r="C35" s="154"/>
      <c r="D35" s="153">
        <v>2000</v>
      </c>
      <c r="E35" s="154"/>
      <c r="F35" s="155">
        <v>1.2896</v>
      </c>
      <c r="G35" s="154"/>
      <c r="H35" s="156">
        <v>2579.12</v>
      </c>
      <c r="I35" s="154"/>
      <c r="J35" s="157">
        <v>0.66</v>
      </c>
      <c r="K35" s="154"/>
      <c r="L35" s="158">
        <v>1320</v>
      </c>
      <c r="M35" s="154"/>
      <c r="N35" s="159">
        <v>0.014413</v>
      </c>
      <c r="O35" s="154"/>
      <c r="P35" s="159">
        <v>0.075435</v>
      </c>
    </row>
    <row r="36" spans="1:16" s="126" customFormat="1" ht="12.75">
      <c r="A36" s="152" t="s">
        <v>610</v>
      </c>
      <c r="B36" s="153" t="s">
        <v>611</v>
      </c>
      <c r="C36" s="154"/>
      <c r="D36" s="153">
        <v>31351</v>
      </c>
      <c r="E36" s="154"/>
      <c r="F36" s="155">
        <v>1.0362</v>
      </c>
      <c r="G36" s="154"/>
      <c r="H36" s="156">
        <v>32486.1</v>
      </c>
      <c r="I36" s="154"/>
      <c r="J36" s="157">
        <v>0.2282</v>
      </c>
      <c r="K36" s="154"/>
      <c r="L36" s="158">
        <v>7154.3</v>
      </c>
      <c r="M36" s="154"/>
      <c r="N36" s="159">
        <v>0.199949</v>
      </c>
      <c r="O36" s="154"/>
      <c r="P36" s="159">
        <v>0.408853</v>
      </c>
    </row>
    <row r="37" spans="1:16" s="126" customFormat="1" ht="12.75">
      <c r="A37" s="152" t="s">
        <v>612</v>
      </c>
      <c r="B37" s="153" t="s">
        <v>613</v>
      </c>
      <c r="C37" s="154"/>
      <c r="D37" s="153">
        <v>21</v>
      </c>
      <c r="E37" s="154"/>
      <c r="F37" s="163">
        <v>2505.609</v>
      </c>
      <c r="G37" s="154"/>
      <c r="H37" s="156">
        <v>52617.79</v>
      </c>
      <c r="I37" s="154"/>
      <c r="J37" s="157">
        <v>769.8045</v>
      </c>
      <c r="K37" s="154"/>
      <c r="L37" s="158">
        <v>16165.89</v>
      </c>
      <c r="M37" s="154"/>
      <c r="N37" s="159">
        <v>0.015146</v>
      </c>
      <c r="O37" s="154"/>
      <c r="P37" s="159">
        <v>0.923846</v>
      </c>
    </row>
    <row r="38" spans="1:16" s="126" customFormat="1" ht="12.75">
      <c r="A38" s="152" t="s">
        <v>614</v>
      </c>
      <c r="B38" s="153" t="s">
        <v>615</v>
      </c>
      <c r="C38" s="154"/>
      <c r="D38" s="153">
        <v>141593</v>
      </c>
      <c r="E38" s="154"/>
      <c r="F38" s="161">
        <v>1</v>
      </c>
      <c r="G38" s="154"/>
      <c r="H38" s="156">
        <v>141593</v>
      </c>
      <c r="I38" s="154"/>
      <c r="J38" s="157">
        <v>0.499</v>
      </c>
      <c r="K38" s="154"/>
      <c r="L38" s="158">
        <v>70654.91</v>
      </c>
      <c r="M38" s="154"/>
      <c r="N38" s="159">
        <v>0.13588</v>
      </c>
      <c r="O38" s="154"/>
      <c r="P38" s="159">
        <v>4.037775</v>
      </c>
    </row>
    <row r="39" spans="1:16" s="126" customFormat="1" ht="12.75">
      <c r="A39" s="162" t="s">
        <v>614</v>
      </c>
      <c r="B39" s="153" t="s">
        <v>615</v>
      </c>
      <c r="C39" s="154"/>
      <c r="D39" s="153">
        <v>158730</v>
      </c>
      <c r="E39" s="154"/>
      <c r="F39" s="161">
        <v>1</v>
      </c>
      <c r="G39" s="154"/>
      <c r="H39" s="156">
        <v>158730</v>
      </c>
      <c r="I39" s="154"/>
      <c r="J39" s="157">
        <v>0.499</v>
      </c>
      <c r="K39" s="154"/>
      <c r="L39" s="158">
        <v>79206.27</v>
      </c>
      <c r="M39" s="154"/>
      <c r="N39" s="159">
        <v>0.152325</v>
      </c>
      <c r="O39" s="154"/>
      <c r="P39" s="159">
        <v>4.526467</v>
      </c>
    </row>
    <row r="40" spans="1:16" s="126" customFormat="1" ht="12.75">
      <c r="A40" s="152" t="s">
        <v>616</v>
      </c>
      <c r="B40" s="153" t="s">
        <v>617</v>
      </c>
      <c r="C40" s="154"/>
      <c r="D40" s="153">
        <v>37883</v>
      </c>
      <c r="E40" s="154"/>
      <c r="F40" s="155">
        <v>0.514</v>
      </c>
      <c r="G40" s="154"/>
      <c r="H40" s="156">
        <v>19473.43</v>
      </c>
      <c r="I40" s="154"/>
      <c r="J40" s="157">
        <v>0.045</v>
      </c>
      <c r="K40" s="154"/>
      <c r="L40" s="158">
        <v>1704.74</v>
      </c>
      <c r="M40" s="154"/>
      <c r="N40" s="159">
        <v>0.00997</v>
      </c>
      <c r="O40" s="154"/>
      <c r="P40" s="159">
        <v>0.097422</v>
      </c>
    </row>
    <row r="41" spans="1:16" s="126" customFormat="1" ht="12.75">
      <c r="A41" s="162" t="s">
        <v>618</v>
      </c>
      <c r="B41" s="153" t="s">
        <v>619</v>
      </c>
      <c r="C41" s="154"/>
      <c r="D41" s="153">
        <v>16020</v>
      </c>
      <c r="E41" s="154"/>
      <c r="F41" s="161">
        <v>0.4663</v>
      </c>
      <c r="G41" s="154"/>
      <c r="H41" s="156">
        <v>7469.99</v>
      </c>
      <c r="I41" s="154"/>
      <c r="J41" s="157">
        <v>0.0197</v>
      </c>
      <c r="K41" s="154"/>
      <c r="L41" s="158">
        <v>315.59</v>
      </c>
      <c r="M41" s="154"/>
      <c r="N41" s="159">
        <v>0.006093</v>
      </c>
      <c r="O41" s="154"/>
      <c r="P41" s="159">
        <v>0.018036</v>
      </c>
    </row>
    <row r="42" spans="1:16" s="126" customFormat="1" ht="12.75">
      <c r="A42" s="152" t="s">
        <v>618</v>
      </c>
      <c r="B42" s="153" t="s">
        <v>619</v>
      </c>
      <c r="C42" s="154"/>
      <c r="D42" s="153">
        <v>12395</v>
      </c>
      <c r="E42" s="154"/>
      <c r="F42" s="155">
        <v>0.3558</v>
      </c>
      <c r="G42" s="154"/>
      <c r="H42" s="156">
        <v>4410.5</v>
      </c>
      <c r="I42" s="154"/>
      <c r="J42" s="157">
        <v>0.0197</v>
      </c>
      <c r="K42" s="154"/>
      <c r="L42" s="158">
        <v>244.18</v>
      </c>
      <c r="M42" s="154"/>
      <c r="N42" s="159">
        <v>0.004714</v>
      </c>
      <c r="O42" s="154"/>
      <c r="P42" s="159">
        <v>0.013954</v>
      </c>
    </row>
    <row r="43" spans="1:16" s="126" customFormat="1" ht="12.75">
      <c r="A43" s="152" t="s">
        <v>620</v>
      </c>
      <c r="B43" s="153" t="s">
        <v>621</v>
      </c>
      <c r="C43" s="154"/>
      <c r="D43" s="153">
        <v>23916</v>
      </c>
      <c r="E43" s="154"/>
      <c r="F43" s="155">
        <v>0.7777</v>
      </c>
      <c r="G43" s="154"/>
      <c r="H43" s="156">
        <v>18599.6</v>
      </c>
      <c r="I43" s="154"/>
      <c r="J43" s="157">
        <v>0.0946</v>
      </c>
      <c r="K43" s="154"/>
      <c r="L43" s="158">
        <v>2262.45</v>
      </c>
      <c r="M43" s="154"/>
      <c r="N43" s="159">
        <v>0.009342</v>
      </c>
      <c r="O43" s="154"/>
      <c r="P43" s="159">
        <v>0.129294</v>
      </c>
    </row>
    <row r="44" spans="1:16" s="126" customFormat="1" ht="12.75">
      <c r="A44" s="162" t="s">
        <v>620</v>
      </c>
      <c r="B44" s="153" t="s">
        <v>621</v>
      </c>
      <c r="C44" s="154"/>
      <c r="D44" s="153">
        <v>10000</v>
      </c>
      <c r="E44" s="154"/>
      <c r="F44" s="155">
        <v>0.2365</v>
      </c>
      <c r="G44" s="154"/>
      <c r="H44" s="156">
        <v>2365</v>
      </c>
      <c r="I44" s="154"/>
      <c r="J44" s="157">
        <v>0.0946</v>
      </c>
      <c r="K44" s="154"/>
      <c r="L44" s="158">
        <v>946</v>
      </c>
      <c r="M44" s="154"/>
      <c r="N44" s="159">
        <v>0.003906</v>
      </c>
      <c r="O44" s="154"/>
      <c r="P44" s="159">
        <v>0.054062</v>
      </c>
    </row>
    <row r="45" spans="1:16" s="126" customFormat="1" ht="12.75">
      <c r="A45" s="162" t="s">
        <v>622</v>
      </c>
      <c r="B45" s="153" t="s">
        <v>623</v>
      </c>
      <c r="C45" s="154"/>
      <c r="D45" s="153">
        <v>1091</v>
      </c>
      <c r="E45" s="154"/>
      <c r="F45" s="155">
        <v>1.9079</v>
      </c>
      <c r="G45" s="154"/>
      <c r="H45" s="156">
        <v>2081.53</v>
      </c>
      <c r="I45" s="154"/>
      <c r="J45" s="157">
        <v>1.61</v>
      </c>
      <c r="K45" s="154"/>
      <c r="L45" s="158">
        <v>1756.51</v>
      </c>
      <c r="M45" s="154"/>
      <c r="N45" s="159">
        <v>0.000222</v>
      </c>
      <c r="O45" s="154"/>
      <c r="P45" s="159">
        <v>0.100381</v>
      </c>
    </row>
    <row r="46" spans="1:16" s="126" customFormat="1" ht="12.75">
      <c r="A46" s="152" t="s">
        <v>624</v>
      </c>
      <c r="B46" s="153" t="s">
        <v>625</v>
      </c>
      <c r="C46" s="154"/>
      <c r="D46" s="153">
        <v>40</v>
      </c>
      <c r="E46" s="154"/>
      <c r="F46" s="155">
        <v>502.3115</v>
      </c>
      <c r="G46" s="154"/>
      <c r="H46" s="156">
        <v>20092.46</v>
      </c>
      <c r="I46" s="154"/>
      <c r="J46" s="157">
        <v>179.2535</v>
      </c>
      <c r="K46" s="154"/>
      <c r="L46" s="158">
        <v>7170.14</v>
      </c>
      <c r="M46" s="154"/>
      <c r="N46" s="159">
        <v>0.010768</v>
      </c>
      <c r="O46" s="154"/>
      <c r="P46" s="159">
        <v>0.409758</v>
      </c>
    </row>
    <row r="47" spans="1:16" s="126" customFormat="1" ht="12.75">
      <c r="A47" s="164" t="s">
        <v>447</v>
      </c>
      <c r="B47" s="165"/>
      <c r="C47" s="166">
        <v>603</v>
      </c>
      <c r="D47" s="167"/>
      <c r="E47" s="168">
        <v>614</v>
      </c>
      <c r="F47" s="169"/>
      <c r="G47" s="168">
        <v>625</v>
      </c>
      <c r="H47" s="170">
        <f>SUM(H16:H46)</f>
        <v>815343.7799999999</v>
      </c>
      <c r="I47" s="171">
        <v>636</v>
      </c>
      <c r="J47" s="169"/>
      <c r="K47" s="172">
        <v>647</v>
      </c>
      <c r="L47" s="173">
        <f>SUM(L16:L46)</f>
        <v>244238.69000000003</v>
      </c>
      <c r="M47" s="174">
        <v>658</v>
      </c>
      <c r="N47" s="175"/>
      <c r="O47" s="176">
        <v>669</v>
      </c>
      <c r="P47" s="177">
        <f>SUM(P16:P46)</f>
        <v>13.957712</v>
      </c>
    </row>
    <row r="48" spans="1:16" s="126" customFormat="1" ht="22.5">
      <c r="A48" s="178" t="s">
        <v>626</v>
      </c>
      <c r="B48" s="165"/>
      <c r="C48" s="166">
        <v>604</v>
      </c>
      <c r="D48" s="167"/>
      <c r="E48" s="168">
        <v>615</v>
      </c>
      <c r="F48" s="179"/>
      <c r="G48" s="168">
        <v>626</v>
      </c>
      <c r="H48" s="180"/>
      <c r="I48" s="181">
        <v>637</v>
      </c>
      <c r="J48" s="179"/>
      <c r="K48" s="182">
        <v>648</v>
      </c>
      <c r="L48" s="183"/>
      <c r="M48" s="174">
        <v>659</v>
      </c>
      <c r="N48" s="154"/>
      <c r="O48" s="176">
        <v>670</v>
      </c>
      <c r="P48" s="154"/>
    </row>
    <row r="49" spans="1:16" s="126" customFormat="1" ht="12.75">
      <c r="A49" s="152" t="s">
        <v>627</v>
      </c>
      <c r="B49" s="153" t="s">
        <v>628</v>
      </c>
      <c r="C49" s="154"/>
      <c r="D49" s="153">
        <v>2299</v>
      </c>
      <c r="E49" s="154"/>
      <c r="F49" s="184">
        <v>11.3953</v>
      </c>
      <c r="G49" s="154"/>
      <c r="H49" s="156">
        <v>26197.9</v>
      </c>
      <c r="I49" s="154"/>
      <c r="J49" s="157">
        <v>3.15</v>
      </c>
      <c r="K49" s="154"/>
      <c r="L49" s="158">
        <v>7241.85</v>
      </c>
      <c r="M49" s="154"/>
      <c r="N49" s="159">
        <v>0.133309</v>
      </c>
      <c r="O49" s="154"/>
      <c r="P49" s="159">
        <v>0.413856</v>
      </c>
    </row>
    <row r="50" spans="1:16" s="126" customFormat="1" ht="12.75">
      <c r="A50" s="152" t="s">
        <v>627</v>
      </c>
      <c r="B50" s="153" t="s">
        <v>628</v>
      </c>
      <c r="C50" s="154"/>
      <c r="D50" s="153">
        <v>200</v>
      </c>
      <c r="E50" s="154"/>
      <c r="F50" s="185">
        <v>4</v>
      </c>
      <c r="G50" s="154"/>
      <c r="H50" s="156">
        <v>800</v>
      </c>
      <c r="I50" s="154"/>
      <c r="J50" s="157">
        <v>3.15</v>
      </c>
      <c r="K50" s="154"/>
      <c r="L50" s="158">
        <v>630</v>
      </c>
      <c r="M50" s="154"/>
      <c r="N50" s="159">
        <v>0.011597</v>
      </c>
      <c r="O50" s="154"/>
      <c r="P50" s="159">
        <v>0.036003</v>
      </c>
    </row>
    <row r="51" spans="1:16" s="126" customFormat="1" ht="12.75">
      <c r="A51" s="152" t="s">
        <v>629</v>
      </c>
      <c r="B51" s="153" t="s">
        <v>630</v>
      </c>
      <c r="C51" s="154"/>
      <c r="D51" s="153">
        <v>1400</v>
      </c>
      <c r="E51" s="154"/>
      <c r="F51" s="184">
        <v>7.2075</v>
      </c>
      <c r="G51" s="154"/>
      <c r="H51" s="156">
        <v>10090.5</v>
      </c>
      <c r="I51" s="154"/>
      <c r="J51" s="157">
        <v>3</v>
      </c>
      <c r="K51" s="154"/>
      <c r="L51" s="158">
        <v>4200</v>
      </c>
      <c r="M51" s="154"/>
      <c r="N51" s="159">
        <v>0.110791</v>
      </c>
      <c r="O51" s="154"/>
      <c r="P51" s="159">
        <v>0.240021</v>
      </c>
    </row>
    <row r="52" spans="1:16" s="126" customFormat="1" ht="12.75">
      <c r="A52" s="152" t="s">
        <v>631</v>
      </c>
      <c r="B52" s="155" t="s">
        <v>632</v>
      </c>
      <c r="C52" s="154"/>
      <c r="D52" s="155">
        <v>347</v>
      </c>
      <c r="E52" s="154"/>
      <c r="F52" s="186">
        <v>30.7985</v>
      </c>
      <c r="G52" s="154"/>
      <c r="H52" s="187">
        <v>10687.09</v>
      </c>
      <c r="I52" s="154"/>
      <c r="J52" s="188">
        <v>14.98</v>
      </c>
      <c r="K52" s="154"/>
      <c r="L52" s="187">
        <v>5198.06</v>
      </c>
      <c r="M52" s="154"/>
      <c r="N52" s="186">
        <v>0.032057</v>
      </c>
      <c r="O52" s="154"/>
      <c r="P52" s="189">
        <v>0.297058</v>
      </c>
    </row>
    <row r="53" spans="1:16" s="126" customFormat="1" ht="12.75">
      <c r="A53" s="186" t="s">
        <v>633</v>
      </c>
      <c r="B53" s="155" t="s">
        <v>634</v>
      </c>
      <c r="C53" s="154"/>
      <c r="D53" s="155">
        <v>2530</v>
      </c>
      <c r="E53" s="154"/>
      <c r="F53" s="186">
        <v>9.7472</v>
      </c>
      <c r="G53" s="154"/>
      <c r="H53" s="187">
        <v>24660.54</v>
      </c>
      <c r="I53" s="154"/>
      <c r="J53" s="188">
        <v>5.4123</v>
      </c>
      <c r="K53" s="154"/>
      <c r="L53" s="187">
        <v>13693.12</v>
      </c>
      <c r="M53" s="154"/>
      <c r="N53" s="189">
        <v>0.078454</v>
      </c>
      <c r="O53" s="154"/>
      <c r="P53" s="189">
        <v>0.782532</v>
      </c>
    </row>
    <row r="54" spans="1:16" s="126" customFormat="1" ht="12.75">
      <c r="A54" s="186" t="s">
        <v>635</v>
      </c>
      <c r="B54" s="155" t="s">
        <v>636</v>
      </c>
      <c r="C54" s="154"/>
      <c r="D54" s="155">
        <v>1663</v>
      </c>
      <c r="E54" s="154"/>
      <c r="F54" s="186">
        <v>9.2988</v>
      </c>
      <c r="G54" s="154"/>
      <c r="H54" s="187">
        <v>15463.94</v>
      </c>
      <c r="I54" s="154"/>
      <c r="J54" s="188">
        <v>3.81</v>
      </c>
      <c r="K54" s="154"/>
      <c r="L54" s="187">
        <v>6336.03</v>
      </c>
      <c r="M54" s="154"/>
      <c r="N54" s="189">
        <v>0.099035</v>
      </c>
      <c r="O54" s="154"/>
      <c r="P54" s="189">
        <v>0.36209</v>
      </c>
    </row>
    <row r="55" spans="1:16" s="126" customFormat="1" ht="12.75">
      <c r="A55" s="186" t="s">
        <v>637</v>
      </c>
      <c r="B55" s="155" t="s">
        <v>638</v>
      </c>
      <c r="C55" s="154"/>
      <c r="D55" s="155">
        <v>1450</v>
      </c>
      <c r="E55" s="154"/>
      <c r="F55" s="186">
        <v>11.6622</v>
      </c>
      <c r="G55" s="154"/>
      <c r="H55" s="187">
        <v>16910.17</v>
      </c>
      <c r="I55" s="154"/>
      <c r="J55" s="188">
        <v>8.7</v>
      </c>
      <c r="K55" s="154"/>
      <c r="L55" s="187">
        <v>12615</v>
      </c>
      <c r="M55" s="154"/>
      <c r="N55" s="189">
        <v>0.019467</v>
      </c>
      <c r="O55" s="154"/>
      <c r="P55" s="189">
        <v>0.72092</v>
      </c>
    </row>
    <row r="56" spans="1:16" s="126" customFormat="1" ht="12.75">
      <c r="A56" s="186" t="s">
        <v>637</v>
      </c>
      <c r="B56" s="155" t="s">
        <v>638</v>
      </c>
      <c r="C56" s="154"/>
      <c r="D56" s="155">
        <v>1200</v>
      </c>
      <c r="E56" s="154"/>
      <c r="F56" s="190">
        <v>12.3967</v>
      </c>
      <c r="G56" s="154"/>
      <c r="H56" s="187">
        <v>14876</v>
      </c>
      <c r="I56" s="154"/>
      <c r="J56" s="188">
        <v>8.7</v>
      </c>
      <c r="K56" s="154"/>
      <c r="L56" s="187">
        <v>10440</v>
      </c>
      <c r="M56" s="154"/>
      <c r="N56" s="189">
        <v>0.01611</v>
      </c>
      <c r="O56" s="154"/>
      <c r="P56" s="189">
        <v>0.596623</v>
      </c>
    </row>
    <row r="57" spans="1:16" s="126" customFormat="1" ht="22.5">
      <c r="A57" s="178" t="s">
        <v>639</v>
      </c>
      <c r="B57" s="165"/>
      <c r="C57" s="166">
        <v>605</v>
      </c>
      <c r="D57" s="191"/>
      <c r="E57" s="168">
        <v>616</v>
      </c>
      <c r="F57" s="192"/>
      <c r="G57" s="171">
        <v>627</v>
      </c>
      <c r="H57" s="193">
        <f>SUM(H49:H56)</f>
        <v>119686.14</v>
      </c>
      <c r="I57" s="168">
        <v>638</v>
      </c>
      <c r="J57" s="169"/>
      <c r="K57" s="171">
        <v>649</v>
      </c>
      <c r="L57" s="193">
        <f>SUM(L49:L56)</f>
        <v>60354.06</v>
      </c>
      <c r="M57" s="171">
        <v>660</v>
      </c>
      <c r="N57" s="194"/>
      <c r="O57" s="171">
        <v>671</v>
      </c>
      <c r="P57" s="195">
        <f>SUM(P49:P56)</f>
        <v>3.4491030000000005</v>
      </c>
    </row>
    <row r="58" spans="1:16" s="126" customFormat="1" ht="12.75">
      <c r="A58" s="196" t="s">
        <v>640</v>
      </c>
      <c r="B58" s="165"/>
      <c r="C58" s="166">
        <v>606</v>
      </c>
      <c r="D58" s="191"/>
      <c r="E58" s="168">
        <v>617</v>
      </c>
      <c r="F58" s="197"/>
      <c r="G58" s="171">
        <v>628</v>
      </c>
      <c r="H58" s="198"/>
      <c r="I58" s="168">
        <v>639</v>
      </c>
      <c r="J58" s="179"/>
      <c r="K58" s="171">
        <v>650</v>
      </c>
      <c r="L58" s="198"/>
      <c r="M58" s="171">
        <v>661</v>
      </c>
      <c r="N58" s="199"/>
      <c r="O58" s="171">
        <v>672</v>
      </c>
      <c r="P58" s="199"/>
    </row>
    <row r="59" spans="1:16" s="126" customFormat="1" ht="12.75">
      <c r="A59" s="178" t="s">
        <v>446</v>
      </c>
      <c r="B59" s="165"/>
      <c r="C59" s="166">
        <v>607</v>
      </c>
      <c r="D59" s="191"/>
      <c r="E59" s="168">
        <v>618</v>
      </c>
      <c r="F59" s="197"/>
      <c r="G59" s="171">
        <v>629</v>
      </c>
      <c r="H59" s="198"/>
      <c r="I59" s="168">
        <v>640</v>
      </c>
      <c r="J59" s="179"/>
      <c r="K59" s="171">
        <v>651</v>
      </c>
      <c r="L59" s="198"/>
      <c r="M59" s="171">
        <v>662</v>
      </c>
      <c r="N59" s="199"/>
      <c r="O59" s="171">
        <v>673</v>
      </c>
      <c r="P59" s="199"/>
    </row>
    <row r="60" spans="1:16" s="126" customFormat="1" ht="12.75">
      <c r="A60" s="178" t="s">
        <v>447</v>
      </c>
      <c r="B60" s="165"/>
      <c r="C60" s="166">
        <v>608</v>
      </c>
      <c r="D60" s="200"/>
      <c r="E60" s="166">
        <v>619</v>
      </c>
      <c r="F60" s="201"/>
      <c r="G60" s="166">
        <v>630</v>
      </c>
      <c r="H60" s="202"/>
      <c r="I60" s="168">
        <v>641</v>
      </c>
      <c r="J60" s="201"/>
      <c r="K60" s="171">
        <v>652</v>
      </c>
      <c r="L60" s="202"/>
      <c r="M60" s="171">
        <v>663</v>
      </c>
      <c r="N60" s="203"/>
      <c r="O60" s="171">
        <v>674</v>
      </c>
      <c r="P60" s="204"/>
    </row>
    <row r="61" spans="1:16" s="126" customFormat="1" ht="22.5">
      <c r="A61" s="178" t="s">
        <v>626</v>
      </c>
      <c r="B61" s="165"/>
      <c r="C61" s="166">
        <v>609</v>
      </c>
      <c r="D61" s="191"/>
      <c r="E61" s="166">
        <v>620</v>
      </c>
      <c r="F61" s="197"/>
      <c r="G61" s="166">
        <v>631</v>
      </c>
      <c r="H61" s="198"/>
      <c r="I61" s="168">
        <v>642</v>
      </c>
      <c r="J61" s="179"/>
      <c r="K61" s="171">
        <v>653</v>
      </c>
      <c r="L61" s="198"/>
      <c r="M61" s="171">
        <v>664</v>
      </c>
      <c r="N61" s="199"/>
      <c r="O61" s="171">
        <v>675</v>
      </c>
      <c r="P61" s="199"/>
    </row>
    <row r="62" spans="1:16" s="126" customFormat="1" ht="12.75">
      <c r="A62" s="205" t="s">
        <v>641</v>
      </c>
      <c r="B62" s="206"/>
      <c r="C62" s="166">
        <v>610</v>
      </c>
      <c r="D62" s="200"/>
      <c r="E62" s="166">
        <v>621</v>
      </c>
      <c r="F62" s="201"/>
      <c r="G62" s="166">
        <v>632</v>
      </c>
      <c r="H62" s="207"/>
      <c r="I62" s="168">
        <v>643</v>
      </c>
      <c r="J62" s="208"/>
      <c r="K62" s="171">
        <v>654</v>
      </c>
      <c r="L62" s="202"/>
      <c r="M62" s="171">
        <v>665</v>
      </c>
      <c r="N62" s="209"/>
      <c r="O62" s="210">
        <v>676</v>
      </c>
      <c r="P62" s="204"/>
    </row>
    <row r="63" spans="1:16" s="126" customFormat="1" ht="12.75">
      <c r="A63" s="211" t="s">
        <v>642</v>
      </c>
      <c r="B63" s="212"/>
      <c r="C63" s="166">
        <v>611</v>
      </c>
      <c r="D63" s="213"/>
      <c r="E63" s="166">
        <v>622</v>
      </c>
      <c r="F63" s="214"/>
      <c r="G63" s="166">
        <v>633</v>
      </c>
      <c r="H63" s="215">
        <f>H47+H57</f>
        <v>935029.9199999999</v>
      </c>
      <c r="I63" s="168">
        <v>644</v>
      </c>
      <c r="J63" s="208"/>
      <c r="K63" s="171">
        <v>655</v>
      </c>
      <c r="L63" s="202">
        <f>L47+L57</f>
        <v>304592.75</v>
      </c>
      <c r="M63" s="171">
        <v>666</v>
      </c>
      <c r="N63" s="209"/>
      <c r="O63" s="210">
        <v>677</v>
      </c>
      <c r="P63" s="216">
        <f>P57+P47</f>
        <v>17.406815</v>
      </c>
    </row>
    <row r="64" s="126" customFormat="1" ht="12.75"/>
    <row r="65" spans="1:14" s="126" customFormat="1" ht="15">
      <c r="A65" s="217" t="s">
        <v>643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7" t="s">
        <v>644</v>
      </c>
    </row>
    <row r="66" spans="1:15" s="126" customFormat="1" ht="12.75">
      <c r="A66" s="219"/>
      <c r="B66" s="219"/>
      <c r="C66" s="219"/>
      <c r="D66" s="220"/>
      <c r="E66" s="219"/>
      <c r="F66" s="221"/>
      <c r="G66" s="219"/>
      <c r="H66" s="219"/>
      <c r="I66" s="219"/>
      <c r="J66" s="221"/>
      <c r="K66" s="219"/>
      <c r="L66" s="222"/>
      <c r="M66" s="219"/>
      <c r="N66" s="223"/>
      <c r="O66" s="219"/>
    </row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</sheetData>
  <sheetProtection/>
  <mergeCells count="20">
    <mergeCell ref="L9:L12"/>
    <mergeCell ref="M9:M13"/>
    <mergeCell ref="N9:N12"/>
    <mergeCell ref="O9:O13"/>
    <mergeCell ref="P9:P12"/>
    <mergeCell ref="A10:A12"/>
    <mergeCell ref="B10:B12"/>
    <mergeCell ref="A13:B13"/>
    <mergeCell ref="F9:F12"/>
    <mergeCell ref="G9:G13"/>
    <mergeCell ref="H9:H12"/>
    <mergeCell ref="I9:I13"/>
    <mergeCell ref="J9:J12"/>
    <mergeCell ref="K9:K13"/>
    <mergeCell ref="A1:D1"/>
    <mergeCell ref="A3:D3"/>
    <mergeCell ref="A9:B9"/>
    <mergeCell ref="C9:C13"/>
    <mergeCell ref="D9:D12"/>
    <mergeCell ref="E9:E1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44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3" width="9.140625" style="126" customWidth="1"/>
    <col min="4" max="4" width="10.140625" style="126" customWidth="1"/>
    <col min="5" max="5" width="6.421875" style="126" customWidth="1"/>
    <col min="6" max="6" width="10.57421875" style="126" customWidth="1"/>
    <col min="7" max="7" width="6.8515625" style="126" customWidth="1"/>
    <col min="8" max="8" width="10.8515625" style="126" customWidth="1"/>
    <col min="9" max="9" width="6.421875" style="126" customWidth="1"/>
    <col min="10" max="10" width="10.7109375" style="126" customWidth="1"/>
    <col min="11" max="11" width="6.57421875" style="126" customWidth="1"/>
    <col min="12" max="12" width="10.8515625" style="126" bestFit="1" customWidth="1"/>
    <col min="13" max="13" width="6.8515625" style="126" customWidth="1"/>
    <col min="14" max="14" width="10.57421875" style="126" customWidth="1"/>
    <col min="15" max="16384" width="9.140625" style="224" customWidth="1"/>
  </cols>
  <sheetData>
    <row r="1" spans="1:14" ht="12.75">
      <c r="A1" s="395" t="s">
        <v>431</v>
      </c>
      <c r="B1" s="395"/>
      <c r="C1" s="395"/>
      <c r="D1" s="395"/>
      <c r="E1" s="225"/>
      <c r="F1" s="225"/>
      <c r="G1" s="225"/>
      <c r="H1" s="226"/>
      <c r="I1" s="226"/>
      <c r="J1" s="225"/>
      <c r="K1" s="225"/>
      <c r="L1" s="225"/>
      <c r="M1" s="225"/>
      <c r="N1" s="226"/>
    </row>
    <row r="2" spans="1:14" ht="12.75">
      <c r="A2" s="127" t="s">
        <v>573</v>
      </c>
      <c r="B2" s="127"/>
      <c r="C2" s="127"/>
      <c r="D2" s="127"/>
      <c r="E2" s="225"/>
      <c r="F2" s="225"/>
      <c r="G2" s="225"/>
      <c r="H2" s="226"/>
      <c r="I2" s="226"/>
      <c r="J2" s="225"/>
      <c r="K2" s="225"/>
      <c r="L2" s="225"/>
      <c r="M2" s="225"/>
      <c r="N2" s="226"/>
    </row>
    <row r="3" spans="1:14" ht="12.75">
      <c r="A3" s="395" t="s">
        <v>574</v>
      </c>
      <c r="B3" s="395"/>
      <c r="C3" s="395"/>
      <c r="D3" s="395"/>
      <c r="E3" s="225"/>
      <c r="F3" s="225"/>
      <c r="G3" s="225"/>
      <c r="H3" s="226"/>
      <c r="I3" s="226"/>
      <c r="J3" s="225"/>
      <c r="K3" s="225"/>
      <c r="L3" s="225"/>
      <c r="M3" s="225"/>
      <c r="N3" s="226"/>
    </row>
    <row r="4" spans="1:14" ht="12.75">
      <c r="A4" s="127" t="s">
        <v>432</v>
      </c>
      <c r="B4" s="123"/>
      <c r="C4" s="123"/>
      <c r="D4" s="123"/>
      <c r="E4" s="225"/>
      <c r="F4" s="225"/>
      <c r="G4" s="225"/>
      <c r="H4" s="226"/>
      <c r="I4" s="226"/>
      <c r="J4" s="225"/>
      <c r="K4" s="225"/>
      <c r="L4" s="225"/>
      <c r="M4" s="225"/>
      <c r="N4" s="226"/>
    </row>
    <row r="5" spans="1:14" ht="12.75">
      <c r="A5" s="127" t="s">
        <v>433</v>
      </c>
      <c r="B5" s="123"/>
      <c r="C5" s="123"/>
      <c r="D5" s="123"/>
      <c r="E5" s="225"/>
      <c r="F5" s="225"/>
      <c r="G5" s="225"/>
      <c r="H5" s="226"/>
      <c r="I5" s="226"/>
      <c r="J5" s="225"/>
      <c r="K5" s="225"/>
      <c r="L5" s="225"/>
      <c r="M5" s="225"/>
      <c r="N5" s="226"/>
    </row>
    <row r="6" spans="1:14" ht="12.75">
      <c r="A6" s="225"/>
      <c r="B6" s="225"/>
      <c r="C6" s="225"/>
      <c r="D6" s="225"/>
      <c r="E6" s="225"/>
      <c r="F6" s="225"/>
      <c r="G6" s="225"/>
      <c r="H6" s="226"/>
      <c r="I6" s="226"/>
      <c r="J6" s="225"/>
      <c r="K6" s="225"/>
      <c r="L6" s="225"/>
      <c r="M6" s="225"/>
      <c r="N6" s="226"/>
    </row>
    <row r="7" spans="1:14" ht="12.75">
      <c r="A7" s="225"/>
      <c r="B7" s="225" t="s">
        <v>645</v>
      </c>
      <c r="C7" s="225"/>
      <c r="D7" s="225"/>
      <c r="E7" s="225"/>
      <c r="F7" s="225"/>
      <c r="G7" s="225"/>
      <c r="H7" s="226"/>
      <c r="I7" s="226"/>
      <c r="J7" s="225"/>
      <c r="K7" s="225"/>
      <c r="L7" s="225"/>
      <c r="M7" s="225"/>
      <c r="N7" s="226"/>
    </row>
    <row r="8" spans="1:14" s="227" customFormat="1" ht="11.2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6"/>
    </row>
    <row r="9" spans="1:14" s="227" customFormat="1" ht="15" customHeight="1">
      <c r="A9" s="421" t="s">
        <v>169</v>
      </c>
      <c r="B9" s="422"/>
      <c r="C9" s="422"/>
      <c r="D9" s="423"/>
      <c r="E9" s="418" t="s">
        <v>2</v>
      </c>
      <c r="F9" s="424" t="s">
        <v>646</v>
      </c>
      <c r="G9" s="418" t="s">
        <v>2</v>
      </c>
      <c r="H9" s="415" t="s">
        <v>578</v>
      </c>
      <c r="I9" s="418" t="s">
        <v>2</v>
      </c>
      <c r="J9" s="415" t="s">
        <v>187</v>
      </c>
      <c r="K9" s="418" t="s">
        <v>2</v>
      </c>
      <c r="L9" s="415" t="s">
        <v>647</v>
      </c>
      <c r="M9" s="418" t="s">
        <v>2</v>
      </c>
      <c r="N9" s="415" t="s">
        <v>648</v>
      </c>
    </row>
    <row r="10" spans="1:14" s="227" customFormat="1" ht="25.5" customHeight="1">
      <c r="A10" s="427" t="s">
        <v>582</v>
      </c>
      <c r="B10" s="428"/>
      <c r="C10" s="429"/>
      <c r="D10" s="424" t="s">
        <v>649</v>
      </c>
      <c r="E10" s="419"/>
      <c r="F10" s="425"/>
      <c r="G10" s="419"/>
      <c r="H10" s="416"/>
      <c r="I10" s="419"/>
      <c r="J10" s="416"/>
      <c r="K10" s="419"/>
      <c r="L10" s="416"/>
      <c r="M10" s="419"/>
      <c r="N10" s="416"/>
    </row>
    <row r="11" spans="1:14" s="227" customFormat="1" ht="18" customHeight="1">
      <c r="A11" s="430"/>
      <c r="B11" s="431"/>
      <c r="C11" s="432"/>
      <c r="D11" s="425"/>
      <c r="E11" s="419"/>
      <c r="F11" s="425"/>
      <c r="G11" s="419"/>
      <c r="H11" s="416"/>
      <c r="I11" s="419"/>
      <c r="J11" s="416"/>
      <c r="K11" s="419"/>
      <c r="L11" s="416"/>
      <c r="M11" s="419"/>
      <c r="N11" s="416"/>
    </row>
    <row r="12" spans="1:14" s="227" customFormat="1" ht="18" customHeight="1">
      <c r="A12" s="433"/>
      <c r="B12" s="434"/>
      <c r="C12" s="435"/>
      <c r="D12" s="426"/>
      <c r="E12" s="419"/>
      <c r="F12" s="426"/>
      <c r="G12" s="419"/>
      <c r="H12" s="417"/>
      <c r="I12" s="419"/>
      <c r="J12" s="417"/>
      <c r="K12" s="419"/>
      <c r="L12" s="417"/>
      <c r="M12" s="419"/>
      <c r="N12" s="417"/>
    </row>
    <row r="13" spans="1:15" s="227" customFormat="1" ht="13.5" customHeight="1">
      <c r="A13" s="436">
        <v>1</v>
      </c>
      <c r="B13" s="437"/>
      <c r="C13" s="437"/>
      <c r="D13" s="438"/>
      <c r="E13" s="420"/>
      <c r="F13" s="228">
        <v>2</v>
      </c>
      <c r="G13" s="420"/>
      <c r="H13" s="229">
        <v>3</v>
      </c>
      <c r="I13" s="420"/>
      <c r="J13" s="229">
        <v>4</v>
      </c>
      <c r="K13" s="420"/>
      <c r="L13" s="229">
        <v>5</v>
      </c>
      <c r="M13" s="420"/>
      <c r="N13" s="229">
        <v>6</v>
      </c>
      <c r="O13" s="230"/>
    </row>
    <row r="14" spans="1:15" s="227" customFormat="1" ht="12.75" customHeight="1">
      <c r="A14" s="439" t="s">
        <v>650</v>
      </c>
      <c r="B14" s="440"/>
      <c r="C14" s="440"/>
      <c r="D14" s="441"/>
      <c r="E14" s="231">
        <v>678</v>
      </c>
      <c r="F14" s="231"/>
      <c r="G14" s="231">
        <v>689</v>
      </c>
      <c r="H14" s="231"/>
      <c r="I14" s="231">
        <v>700</v>
      </c>
      <c r="J14" s="231"/>
      <c r="K14" s="231">
        <v>711</v>
      </c>
      <c r="L14" s="231"/>
      <c r="M14" s="231">
        <v>722</v>
      </c>
      <c r="N14" s="231"/>
      <c r="O14" s="232"/>
    </row>
    <row r="15" spans="1:15" s="227" customFormat="1" ht="18.75" customHeight="1">
      <c r="A15" s="442" t="s">
        <v>651</v>
      </c>
      <c r="B15" s="443"/>
      <c r="C15" s="443"/>
      <c r="D15" s="443"/>
      <c r="E15" s="233">
        <v>679</v>
      </c>
      <c r="F15" s="233"/>
      <c r="G15" s="231">
        <v>690</v>
      </c>
      <c r="H15" s="233"/>
      <c r="I15" s="233">
        <v>701</v>
      </c>
      <c r="J15" s="233"/>
      <c r="K15" s="233">
        <v>712</v>
      </c>
      <c r="L15" s="233"/>
      <c r="M15" s="233">
        <v>723</v>
      </c>
      <c r="N15" s="233"/>
      <c r="O15" s="232"/>
    </row>
    <row r="16" spans="1:15" s="227" customFormat="1" ht="24" customHeight="1">
      <c r="A16" s="444" t="s">
        <v>652</v>
      </c>
      <c r="B16" s="445"/>
      <c r="C16" s="445"/>
      <c r="D16" s="446"/>
      <c r="E16" s="233">
        <v>680</v>
      </c>
      <c r="F16" s="233"/>
      <c r="G16" s="231">
        <v>691</v>
      </c>
      <c r="H16" s="233"/>
      <c r="I16" s="233">
        <v>702</v>
      </c>
      <c r="J16" s="233"/>
      <c r="K16" s="233">
        <v>713</v>
      </c>
      <c r="L16" s="233"/>
      <c r="M16" s="233">
        <v>724</v>
      </c>
      <c r="N16" s="233"/>
      <c r="O16" s="232"/>
    </row>
    <row r="17" spans="1:14" s="126" customFormat="1" ht="22.5" customHeight="1">
      <c r="A17" s="447" t="s">
        <v>653</v>
      </c>
      <c r="B17" s="447"/>
      <c r="C17" s="447"/>
      <c r="D17" s="447"/>
      <c r="E17" s="233">
        <v>681</v>
      </c>
      <c r="F17" s="233"/>
      <c r="G17" s="231">
        <v>692</v>
      </c>
      <c r="H17" s="233"/>
      <c r="I17" s="234">
        <v>703</v>
      </c>
      <c r="J17" s="233"/>
      <c r="K17" s="233">
        <v>714</v>
      </c>
      <c r="L17" s="233"/>
      <c r="M17" s="233">
        <v>725</v>
      </c>
      <c r="N17" s="233"/>
    </row>
    <row r="18" spans="1:14" s="126" customFormat="1" ht="32.25" customHeight="1">
      <c r="A18" s="448" t="s">
        <v>654</v>
      </c>
      <c r="B18" s="449"/>
      <c r="C18" s="450"/>
      <c r="D18" s="155" t="s">
        <v>655</v>
      </c>
      <c r="E18" s="186"/>
      <c r="F18" s="156">
        <v>17000</v>
      </c>
      <c r="G18" s="186"/>
      <c r="H18" s="156">
        <v>14896.34</v>
      </c>
      <c r="I18" s="186"/>
      <c r="J18" s="156">
        <v>16689.75</v>
      </c>
      <c r="K18" s="186"/>
      <c r="L18" s="235">
        <v>0.055296</v>
      </c>
      <c r="M18" s="186"/>
      <c r="N18" s="235">
        <v>0.953783</v>
      </c>
    </row>
    <row r="19" spans="1:14" s="126" customFormat="1" ht="31.5" customHeight="1">
      <c r="A19" s="448" t="s">
        <v>654</v>
      </c>
      <c r="B19" s="449"/>
      <c r="C19" s="450"/>
      <c r="D19" s="155" t="s">
        <v>656</v>
      </c>
      <c r="E19" s="186"/>
      <c r="F19" s="156">
        <v>16212.8</v>
      </c>
      <c r="G19" s="186"/>
      <c r="H19" s="156">
        <v>11901.85</v>
      </c>
      <c r="I19" s="186"/>
      <c r="J19" s="156">
        <v>13780.88</v>
      </c>
      <c r="K19" s="186"/>
      <c r="L19" s="235">
        <v>0.049714</v>
      </c>
      <c r="M19" s="186"/>
      <c r="N19" s="235">
        <v>0.787548</v>
      </c>
    </row>
    <row r="20" spans="1:14" s="126" customFormat="1" ht="32.25" customHeight="1">
      <c r="A20" s="448" t="s">
        <v>654</v>
      </c>
      <c r="B20" s="449"/>
      <c r="C20" s="450"/>
      <c r="D20" s="155" t="s">
        <v>656</v>
      </c>
      <c r="E20" s="186"/>
      <c r="F20" s="156">
        <v>33600</v>
      </c>
      <c r="G20" s="186"/>
      <c r="H20" s="156">
        <v>13308.84</v>
      </c>
      <c r="I20" s="186"/>
      <c r="J20" s="156">
        <v>28560</v>
      </c>
      <c r="K20" s="186"/>
      <c r="L20" s="235">
        <v>0.10303</v>
      </c>
      <c r="M20" s="186"/>
      <c r="N20" s="235">
        <v>1.632142</v>
      </c>
    </row>
    <row r="21" spans="1:14" s="126" customFormat="1" ht="27.75" customHeight="1">
      <c r="A21" s="448" t="s">
        <v>654</v>
      </c>
      <c r="B21" s="449"/>
      <c r="C21" s="450"/>
      <c r="D21" s="155" t="s">
        <v>657</v>
      </c>
      <c r="E21" s="186"/>
      <c r="F21" s="156">
        <v>33600</v>
      </c>
      <c r="G21" s="186"/>
      <c r="H21" s="156">
        <v>12645.07</v>
      </c>
      <c r="I21" s="186"/>
      <c r="J21" s="156">
        <v>28392</v>
      </c>
      <c r="K21" s="186"/>
      <c r="L21" s="235">
        <v>0.150707</v>
      </c>
      <c r="M21" s="186"/>
      <c r="N21" s="235">
        <v>1.622541</v>
      </c>
    </row>
    <row r="22" spans="1:14" s="126" customFormat="1" ht="32.25" customHeight="1">
      <c r="A22" s="448" t="s">
        <v>654</v>
      </c>
      <c r="B22" s="449"/>
      <c r="C22" s="450"/>
      <c r="D22" s="155" t="s">
        <v>657</v>
      </c>
      <c r="E22" s="186"/>
      <c r="F22" s="156">
        <v>18400</v>
      </c>
      <c r="G22" s="186"/>
      <c r="H22" s="156">
        <v>14818.62</v>
      </c>
      <c r="I22" s="186"/>
      <c r="J22" s="156">
        <v>15548</v>
      </c>
      <c r="K22" s="186"/>
      <c r="L22" s="235">
        <v>0.08253</v>
      </c>
      <c r="M22" s="186"/>
      <c r="N22" s="235">
        <v>0.888535</v>
      </c>
    </row>
    <row r="23" spans="1:14" s="126" customFormat="1" ht="28.5" customHeight="1">
      <c r="A23" s="448" t="s">
        <v>654</v>
      </c>
      <c r="B23" s="449"/>
      <c r="C23" s="450"/>
      <c r="D23" s="155" t="s">
        <v>658</v>
      </c>
      <c r="E23" s="186"/>
      <c r="F23" s="156">
        <v>48800</v>
      </c>
      <c r="G23" s="186"/>
      <c r="H23" s="156">
        <v>38781.48</v>
      </c>
      <c r="I23" s="186"/>
      <c r="J23" s="156">
        <v>41724</v>
      </c>
      <c r="K23" s="186"/>
      <c r="L23" s="235">
        <v>0.075734</v>
      </c>
      <c r="M23" s="186"/>
      <c r="N23" s="235">
        <v>2.384436</v>
      </c>
    </row>
    <row r="24" spans="1:14" s="126" customFormat="1" ht="27.75" customHeight="1">
      <c r="A24" s="448" t="s">
        <v>654</v>
      </c>
      <c r="B24" s="449"/>
      <c r="C24" s="450"/>
      <c r="D24" s="155" t="s">
        <v>658</v>
      </c>
      <c r="E24" s="186"/>
      <c r="F24" s="156">
        <v>33600</v>
      </c>
      <c r="G24" s="186"/>
      <c r="H24" s="156">
        <v>12700.76</v>
      </c>
      <c r="I24" s="186"/>
      <c r="J24" s="156">
        <v>28728</v>
      </c>
      <c r="K24" s="186"/>
      <c r="L24" s="235">
        <v>0.052144</v>
      </c>
      <c r="M24" s="186"/>
      <c r="N24" s="235">
        <v>1.641743</v>
      </c>
    </row>
    <row r="25" spans="1:14" s="126" customFormat="1" ht="25.5" customHeight="1">
      <c r="A25" s="448" t="s">
        <v>654</v>
      </c>
      <c r="B25" s="449"/>
      <c r="C25" s="450"/>
      <c r="D25" s="155" t="s">
        <v>659</v>
      </c>
      <c r="E25" s="186"/>
      <c r="F25" s="156">
        <v>51300</v>
      </c>
      <c r="G25" s="186"/>
      <c r="H25" s="156">
        <v>20353.83</v>
      </c>
      <c r="I25" s="186"/>
      <c r="J25" s="156">
        <v>43092</v>
      </c>
      <c r="K25" s="186"/>
      <c r="L25" s="235">
        <v>0.15835</v>
      </c>
      <c r="M25" s="186"/>
      <c r="N25" s="235">
        <v>2.462615</v>
      </c>
    </row>
    <row r="26" spans="1:14" s="126" customFormat="1" ht="28.5" customHeight="1">
      <c r="A26" s="448" t="s">
        <v>654</v>
      </c>
      <c r="B26" s="449"/>
      <c r="C26" s="450"/>
      <c r="D26" s="155" t="s">
        <v>659</v>
      </c>
      <c r="E26" s="186"/>
      <c r="F26" s="156">
        <v>4500</v>
      </c>
      <c r="G26" s="186"/>
      <c r="H26" s="156">
        <v>3542.76</v>
      </c>
      <c r="I26" s="186"/>
      <c r="J26" s="156">
        <v>3780</v>
      </c>
      <c r="K26" s="186"/>
      <c r="L26" s="235">
        <v>0.01389</v>
      </c>
      <c r="M26" s="186"/>
      <c r="N26" s="235">
        <v>0.216019</v>
      </c>
    </row>
    <row r="27" spans="1:14" s="126" customFormat="1" ht="33.75" customHeight="1">
      <c r="A27" s="448" t="s">
        <v>654</v>
      </c>
      <c r="B27" s="449"/>
      <c r="C27" s="450"/>
      <c r="D27" s="155" t="s">
        <v>660</v>
      </c>
      <c r="E27" s="186"/>
      <c r="F27" s="236">
        <v>46700</v>
      </c>
      <c r="G27" s="186"/>
      <c r="H27" s="236">
        <v>21266.06</v>
      </c>
      <c r="I27" s="186"/>
      <c r="J27" s="236">
        <v>39228</v>
      </c>
      <c r="K27" s="186"/>
      <c r="L27" s="237">
        <v>0.16046</v>
      </c>
      <c r="M27" s="186"/>
      <c r="N27" s="237">
        <v>2.241795</v>
      </c>
    </row>
    <row r="28" spans="1:14" s="126" customFormat="1" ht="33.75" customHeight="1">
      <c r="A28" s="448" t="s">
        <v>654</v>
      </c>
      <c r="B28" s="449"/>
      <c r="C28" s="450"/>
      <c r="D28" s="155" t="s">
        <v>660</v>
      </c>
      <c r="E28" s="186"/>
      <c r="F28" s="156">
        <v>60000</v>
      </c>
      <c r="G28" s="186"/>
      <c r="H28" s="156">
        <v>31074.09</v>
      </c>
      <c r="I28" s="186"/>
      <c r="J28" s="156">
        <v>50400</v>
      </c>
      <c r="K28" s="186"/>
      <c r="L28" s="235">
        <v>0.206158</v>
      </c>
      <c r="M28" s="186"/>
      <c r="N28" s="235">
        <v>2.880251</v>
      </c>
    </row>
    <row r="29" spans="1:14" s="126" customFormat="1" ht="33.75" customHeight="1">
      <c r="A29" s="448" t="s">
        <v>654</v>
      </c>
      <c r="B29" s="449"/>
      <c r="C29" s="450"/>
      <c r="D29" s="155" t="s">
        <v>661</v>
      </c>
      <c r="E29" s="186"/>
      <c r="F29" s="156">
        <v>160000</v>
      </c>
      <c r="G29" s="186"/>
      <c r="H29" s="156">
        <v>83714.37</v>
      </c>
      <c r="I29" s="186"/>
      <c r="J29" s="156">
        <v>136000</v>
      </c>
      <c r="K29" s="186"/>
      <c r="L29" s="235">
        <v>0.28855</v>
      </c>
      <c r="M29" s="186"/>
      <c r="N29" s="235">
        <v>7.772106</v>
      </c>
    </row>
    <row r="30" spans="1:14" s="126" customFormat="1" ht="33.75" customHeight="1">
      <c r="A30" s="448" t="s">
        <v>654</v>
      </c>
      <c r="B30" s="449"/>
      <c r="C30" s="450"/>
      <c r="D30" s="155" t="s">
        <v>661</v>
      </c>
      <c r="E30" s="186"/>
      <c r="F30" s="156">
        <v>42500</v>
      </c>
      <c r="G30" s="186"/>
      <c r="H30" s="156">
        <v>17300.71</v>
      </c>
      <c r="I30" s="186"/>
      <c r="J30" s="156">
        <v>36125</v>
      </c>
      <c r="K30" s="186"/>
      <c r="L30" s="235">
        <v>0.076646</v>
      </c>
      <c r="M30" s="186"/>
      <c r="N30" s="235">
        <v>2.064466</v>
      </c>
    </row>
    <row r="31" spans="1:14" s="126" customFormat="1" ht="33.75" customHeight="1">
      <c r="A31" s="448" t="s">
        <v>654</v>
      </c>
      <c r="B31" s="449"/>
      <c r="C31" s="450"/>
      <c r="D31" s="155" t="s">
        <v>662</v>
      </c>
      <c r="E31" s="186"/>
      <c r="F31" s="156">
        <v>44000</v>
      </c>
      <c r="G31" s="186"/>
      <c r="H31" s="156">
        <v>26403.45</v>
      </c>
      <c r="I31" s="186"/>
      <c r="J31" s="156">
        <v>35200</v>
      </c>
      <c r="K31" s="186"/>
      <c r="L31" s="235">
        <v>0.201666</v>
      </c>
      <c r="M31" s="186"/>
      <c r="N31" s="235">
        <v>2.011604</v>
      </c>
    </row>
    <row r="32" spans="1:14" s="126" customFormat="1" ht="33.75" customHeight="1">
      <c r="A32" s="448" t="s">
        <v>654</v>
      </c>
      <c r="B32" s="449"/>
      <c r="C32" s="450"/>
      <c r="D32" s="155" t="s">
        <v>663</v>
      </c>
      <c r="E32" s="186"/>
      <c r="F32" s="156">
        <v>18532</v>
      </c>
      <c r="G32" s="186"/>
      <c r="H32" s="156">
        <v>14527.11</v>
      </c>
      <c r="I32" s="186"/>
      <c r="J32" s="156">
        <v>14542.06</v>
      </c>
      <c r="K32" s="186"/>
      <c r="L32" s="235">
        <v>0.067879</v>
      </c>
      <c r="M32" s="186"/>
      <c r="N32" s="235">
        <v>0.831047</v>
      </c>
    </row>
    <row r="33" spans="1:14" s="126" customFormat="1" ht="33.75" customHeight="1">
      <c r="A33" s="448" t="s">
        <v>654</v>
      </c>
      <c r="B33" s="449"/>
      <c r="C33" s="450"/>
      <c r="D33" s="155" t="s">
        <v>664</v>
      </c>
      <c r="E33" s="186"/>
      <c r="F33" s="156">
        <v>12000</v>
      </c>
      <c r="G33" s="186"/>
      <c r="H33" s="156">
        <v>7589.52</v>
      </c>
      <c r="I33" s="186"/>
      <c r="J33" s="156">
        <v>9333.6</v>
      </c>
      <c r="K33" s="186"/>
      <c r="L33" s="235">
        <v>0.037284</v>
      </c>
      <c r="M33" s="186"/>
      <c r="N33" s="235">
        <v>0.533395</v>
      </c>
    </row>
    <row r="34" spans="1:14" s="126" customFormat="1" ht="18.75" customHeight="1">
      <c r="A34" s="452" t="s">
        <v>665</v>
      </c>
      <c r="B34" s="452"/>
      <c r="C34" s="452"/>
      <c r="D34" s="452"/>
      <c r="E34" s="233">
        <v>682</v>
      </c>
      <c r="F34" s="226"/>
      <c r="G34" s="186"/>
      <c r="H34" s="238">
        <f>SUM(H18:H33)</f>
        <v>344824.86000000004</v>
      </c>
      <c r="I34" s="186"/>
      <c r="J34" s="238">
        <f>SUM(J18:J33)</f>
        <v>541123.29</v>
      </c>
      <c r="K34" s="186"/>
      <c r="L34" s="239"/>
      <c r="M34" s="186"/>
      <c r="N34" s="240">
        <f>SUM(N18:N33)</f>
        <v>30.924026</v>
      </c>
    </row>
    <row r="35" spans="1:14" s="126" customFormat="1" ht="15" customHeight="1">
      <c r="A35" s="451" t="s">
        <v>666</v>
      </c>
      <c r="B35" s="451"/>
      <c r="C35" s="451"/>
      <c r="D35" s="451"/>
      <c r="E35" s="233">
        <v>683</v>
      </c>
      <c r="F35" s="241"/>
      <c r="G35" s="242">
        <v>694</v>
      </c>
      <c r="H35" s="243"/>
      <c r="I35" s="244">
        <v>705</v>
      </c>
      <c r="J35" s="243"/>
      <c r="K35" s="245">
        <v>716</v>
      </c>
      <c r="L35" s="246"/>
      <c r="M35" s="247">
        <v>727</v>
      </c>
      <c r="N35" s="248"/>
    </row>
    <row r="36" spans="1:14" s="126" customFormat="1" ht="12.75" customHeight="1">
      <c r="A36" s="453" t="s">
        <v>667</v>
      </c>
      <c r="B36" s="453"/>
      <c r="C36" s="453"/>
      <c r="D36" s="453"/>
      <c r="E36" s="249">
        <v>684</v>
      </c>
      <c r="F36" s="241"/>
      <c r="G36" s="242">
        <v>695</v>
      </c>
      <c r="H36" s="243"/>
      <c r="I36" s="244">
        <v>706</v>
      </c>
      <c r="J36" s="243"/>
      <c r="K36" s="245">
        <v>717</v>
      </c>
      <c r="L36" s="246"/>
      <c r="M36" s="247">
        <v>728</v>
      </c>
      <c r="N36" s="248"/>
    </row>
    <row r="37" spans="1:14" s="126" customFormat="1" ht="12" customHeight="1">
      <c r="A37" s="453" t="s">
        <v>668</v>
      </c>
      <c r="B37" s="453"/>
      <c r="C37" s="453"/>
      <c r="D37" s="453"/>
      <c r="E37" s="249">
        <v>685</v>
      </c>
      <c r="F37" s="241"/>
      <c r="G37" s="242">
        <v>696</v>
      </c>
      <c r="H37" s="243"/>
      <c r="I37" s="244">
        <v>707</v>
      </c>
      <c r="J37" s="243"/>
      <c r="K37" s="245">
        <v>718</v>
      </c>
      <c r="L37" s="246"/>
      <c r="M37" s="247">
        <v>729</v>
      </c>
      <c r="N37" s="248"/>
    </row>
    <row r="38" spans="1:14" s="126" customFormat="1" ht="9.75" customHeight="1">
      <c r="A38" s="453" t="s">
        <v>669</v>
      </c>
      <c r="B38" s="453"/>
      <c r="C38" s="453"/>
      <c r="D38" s="453"/>
      <c r="E38" s="249">
        <v>686</v>
      </c>
      <c r="F38" s="249"/>
      <c r="G38" s="242">
        <v>697</v>
      </c>
      <c r="H38" s="249"/>
      <c r="I38" s="242">
        <v>708</v>
      </c>
      <c r="J38" s="249"/>
      <c r="K38" s="250">
        <v>719</v>
      </c>
      <c r="L38" s="249"/>
      <c r="M38" s="242">
        <v>730</v>
      </c>
      <c r="N38" s="249"/>
    </row>
    <row r="39" spans="1:14" s="126" customFormat="1" ht="12.75" customHeight="1">
      <c r="A39" s="453" t="s">
        <v>670</v>
      </c>
      <c r="B39" s="453"/>
      <c r="C39" s="453"/>
      <c r="D39" s="453"/>
      <c r="E39" s="249">
        <v>687</v>
      </c>
      <c r="F39" s="251"/>
      <c r="G39" s="242">
        <v>698</v>
      </c>
      <c r="H39" s="252"/>
      <c r="I39" s="244">
        <v>709</v>
      </c>
      <c r="J39" s="252"/>
      <c r="K39" s="245">
        <v>720</v>
      </c>
      <c r="L39" s="246"/>
      <c r="M39" s="247">
        <v>731</v>
      </c>
      <c r="N39" s="253"/>
    </row>
    <row r="40" spans="1:14" s="126" customFormat="1" ht="17.25" customHeight="1">
      <c r="A40" s="451" t="s">
        <v>671</v>
      </c>
      <c r="B40" s="451"/>
      <c r="C40" s="451"/>
      <c r="D40" s="451"/>
      <c r="E40" s="249">
        <v>688</v>
      </c>
      <c r="F40" s="251">
        <f>SUM(F18:F39)</f>
        <v>640744.8</v>
      </c>
      <c r="G40" s="242">
        <v>699</v>
      </c>
      <c r="H40" s="252">
        <f>SUM(H34+H39)</f>
        <v>344824.86000000004</v>
      </c>
      <c r="I40" s="244">
        <v>710</v>
      </c>
      <c r="J40" s="252">
        <f>SUM(J34+J39)</f>
        <v>541123.29</v>
      </c>
      <c r="K40" s="245">
        <v>721</v>
      </c>
      <c r="L40" s="246"/>
      <c r="M40" s="247">
        <v>732</v>
      </c>
      <c r="N40" s="253" t="s">
        <v>672</v>
      </c>
    </row>
    <row r="41" spans="1:14" s="126" customFormat="1" ht="14.25" customHeight="1">
      <c r="A41" s="226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</row>
    <row r="42" spans="1:14" s="219" customFormat="1" ht="11.25">
      <c r="A42" s="254" t="s">
        <v>643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 t="s">
        <v>644</v>
      </c>
    </row>
    <row r="43" spans="1:15" ht="12.75">
      <c r="A43" s="219"/>
      <c r="B43" s="219"/>
      <c r="C43" s="219"/>
      <c r="D43" s="220"/>
      <c r="E43" s="219"/>
      <c r="F43" s="221"/>
      <c r="G43" s="219"/>
      <c r="H43" s="219"/>
      <c r="I43" s="219"/>
      <c r="J43" s="221"/>
      <c r="K43" s="219"/>
      <c r="L43" s="125"/>
      <c r="M43" s="125"/>
      <c r="N43" s="223"/>
      <c r="O43" s="227"/>
    </row>
    <row r="44" spans="12:13" ht="12.75">
      <c r="L44" s="125"/>
      <c r="M44" s="125"/>
    </row>
  </sheetData>
  <sheetProtection/>
  <mergeCells count="43">
    <mergeCell ref="A40:D40"/>
    <mergeCell ref="A34:D34"/>
    <mergeCell ref="A35:D35"/>
    <mergeCell ref="A36:D36"/>
    <mergeCell ref="A37:D37"/>
    <mergeCell ref="A38:D38"/>
    <mergeCell ref="A39:D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D16"/>
    <mergeCell ref="A17:D17"/>
    <mergeCell ref="A18:C18"/>
    <mergeCell ref="A19:C19"/>
    <mergeCell ref="A20:C20"/>
    <mergeCell ref="A21:C21"/>
    <mergeCell ref="N9:N12"/>
    <mergeCell ref="A10:C12"/>
    <mergeCell ref="D10:D12"/>
    <mergeCell ref="A13:D13"/>
    <mergeCell ref="A14:D14"/>
    <mergeCell ref="A15:D15"/>
    <mergeCell ref="H9:H12"/>
    <mergeCell ref="I9:I13"/>
    <mergeCell ref="J9:J12"/>
    <mergeCell ref="K9:K13"/>
    <mergeCell ref="L9:L12"/>
    <mergeCell ref="M9:M13"/>
    <mergeCell ref="A1:D1"/>
    <mergeCell ref="A3:D3"/>
    <mergeCell ref="A9:D9"/>
    <mergeCell ref="E9:E13"/>
    <mergeCell ref="F9:F12"/>
    <mergeCell ref="G9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99"/>
  <sheetViews>
    <sheetView zoomScalePageLayoutView="0" workbookViewId="0" topLeftCell="A676">
      <selection activeCell="F707" sqref="F707"/>
    </sheetView>
  </sheetViews>
  <sheetFormatPr defaultColWidth="9.140625" defaultRowHeight="12.75"/>
  <cols>
    <col min="3" max="3" width="10.421875" style="0" customWidth="1"/>
    <col min="5" max="5" width="9.57421875" style="0" customWidth="1"/>
    <col min="11" max="11" width="9.8515625" style="0" customWidth="1"/>
  </cols>
  <sheetData>
    <row r="1" spans="1:11" ht="12.75">
      <c r="A1" s="454" t="s">
        <v>431</v>
      </c>
      <c r="B1" s="454"/>
      <c r="C1" s="454"/>
      <c r="D1" s="454"/>
      <c r="E1" s="256"/>
      <c r="F1" s="256"/>
      <c r="G1" s="256"/>
      <c r="H1" s="256"/>
      <c r="I1" s="256"/>
      <c r="J1" s="256"/>
      <c r="K1" s="256"/>
    </row>
    <row r="2" spans="1:11" ht="12.75">
      <c r="A2" s="454" t="s">
        <v>673</v>
      </c>
      <c r="B2" s="454"/>
      <c r="C2" s="454"/>
      <c r="D2" s="454"/>
      <c r="E2" s="256"/>
      <c r="F2" s="256"/>
      <c r="G2" s="256"/>
      <c r="H2" s="256"/>
      <c r="I2" s="256"/>
      <c r="J2" s="256"/>
      <c r="K2" s="256"/>
    </row>
    <row r="3" spans="1:11" ht="12.75">
      <c r="A3" s="255" t="s">
        <v>573</v>
      </c>
      <c r="B3" s="257"/>
      <c r="C3" s="257"/>
      <c r="D3" s="257"/>
      <c r="E3" s="256"/>
      <c r="F3" s="256"/>
      <c r="G3" s="256"/>
      <c r="H3" s="256"/>
      <c r="I3" s="256"/>
      <c r="J3" s="256"/>
      <c r="K3" s="256"/>
    </row>
    <row r="4" spans="1:11" ht="12.75">
      <c r="A4" s="454" t="s">
        <v>674</v>
      </c>
      <c r="B4" s="454"/>
      <c r="C4" s="454"/>
      <c r="D4" s="454"/>
      <c r="E4" s="256"/>
      <c r="F4" s="256"/>
      <c r="G4" s="256"/>
      <c r="H4" s="256"/>
      <c r="I4" s="256"/>
      <c r="J4" s="256"/>
      <c r="K4" s="256"/>
    </row>
    <row r="5" spans="1:11" ht="12.75">
      <c r="A5" s="255" t="s">
        <v>432</v>
      </c>
      <c r="B5" s="255"/>
      <c r="C5" s="258"/>
      <c r="D5" s="258"/>
      <c r="E5" s="256"/>
      <c r="F5" s="256"/>
      <c r="G5" s="256"/>
      <c r="H5" s="256"/>
      <c r="I5" s="256"/>
      <c r="J5" s="256"/>
      <c r="K5" s="256"/>
    </row>
    <row r="6" spans="1:11" ht="12.75">
      <c r="A6" s="255" t="s">
        <v>433</v>
      </c>
      <c r="B6" s="255"/>
      <c r="C6" s="258"/>
      <c r="D6" s="258"/>
      <c r="E6" s="256"/>
      <c r="F6" s="256"/>
      <c r="G6" s="256"/>
      <c r="H6" s="256"/>
      <c r="I6" s="256"/>
      <c r="J6" s="256"/>
      <c r="K6" s="256"/>
    </row>
    <row r="7" spans="1:11" ht="12.75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</row>
    <row r="8" spans="1:11" ht="12.75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</row>
    <row r="9" spans="1:11" ht="12.75">
      <c r="A9" s="260"/>
      <c r="B9" s="261" t="s">
        <v>675</v>
      </c>
      <c r="C9" s="261"/>
      <c r="D9" s="261"/>
      <c r="E9" s="261"/>
      <c r="F9" s="261"/>
      <c r="G9" s="261"/>
      <c r="H9" s="261"/>
      <c r="I9" s="256"/>
      <c r="J9" s="256"/>
      <c r="K9" s="256"/>
    </row>
    <row r="10" spans="1:11" ht="12.75">
      <c r="A10" s="260"/>
      <c r="B10" s="455" t="s">
        <v>676</v>
      </c>
      <c r="C10" s="456"/>
      <c r="D10" s="456"/>
      <c r="E10" s="456"/>
      <c r="F10" s="456"/>
      <c r="G10" s="456"/>
      <c r="H10" s="456"/>
      <c r="I10" s="256"/>
      <c r="J10" s="256"/>
      <c r="K10" s="256"/>
    </row>
    <row r="11" spans="1:11" ht="67.5">
      <c r="A11" s="262" t="s">
        <v>677</v>
      </c>
      <c r="B11" s="262" t="s">
        <v>678</v>
      </c>
      <c r="C11" s="262" t="s">
        <v>679</v>
      </c>
      <c r="D11" s="262" t="s">
        <v>680</v>
      </c>
      <c r="E11" s="262" t="s">
        <v>681</v>
      </c>
      <c r="F11" s="262" t="s">
        <v>682</v>
      </c>
      <c r="G11" s="262" t="s">
        <v>683</v>
      </c>
      <c r="H11" s="262" t="s">
        <v>684</v>
      </c>
      <c r="I11" s="262" t="s">
        <v>685</v>
      </c>
      <c r="J11" s="262" t="s">
        <v>686</v>
      </c>
      <c r="K11" s="262" t="s">
        <v>687</v>
      </c>
    </row>
    <row r="12" spans="1:11" ht="12.75">
      <c r="A12" s="263">
        <v>1</v>
      </c>
      <c r="B12" s="264">
        <v>2</v>
      </c>
      <c r="C12" s="265">
        <v>3</v>
      </c>
      <c r="D12" s="266">
        <v>4</v>
      </c>
      <c r="E12" s="266">
        <v>5</v>
      </c>
      <c r="F12" s="267">
        <v>6</v>
      </c>
      <c r="G12" s="266">
        <v>7</v>
      </c>
      <c r="H12" s="265">
        <v>8</v>
      </c>
      <c r="I12" s="266">
        <v>9</v>
      </c>
      <c r="J12" s="266">
        <v>10</v>
      </c>
      <c r="K12" s="265">
        <v>11</v>
      </c>
    </row>
    <row r="13" spans="1:11" ht="12.75">
      <c r="A13" s="457" t="s">
        <v>688</v>
      </c>
      <c r="B13" s="458"/>
      <c r="C13" s="268"/>
      <c r="D13" s="268"/>
      <c r="E13" s="268"/>
      <c r="F13" s="268"/>
      <c r="G13" s="268"/>
      <c r="H13" s="268"/>
      <c r="I13" s="268"/>
      <c r="J13" s="268"/>
      <c r="K13" s="268"/>
    </row>
    <row r="14" spans="1:11" ht="12.75">
      <c r="A14" s="269" t="s">
        <v>689</v>
      </c>
      <c r="B14" s="270" t="s">
        <v>586</v>
      </c>
      <c r="C14" s="271">
        <v>4500</v>
      </c>
      <c r="D14" s="271">
        <v>0</v>
      </c>
      <c r="E14" s="271">
        <v>0</v>
      </c>
      <c r="F14" s="272">
        <v>0</v>
      </c>
      <c r="G14" s="272">
        <v>0</v>
      </c>
      <c r="H14" s="271">
        <v>0</v>
      </c>
      <c r="I14" s="272">
        <v>0</v>
      </c>
      <c r="J14" s="272">
        <v>0</v>
      </c>
      <c r="K14" s="271">
        <v>0</v>
      </c>
    </row>
    <row r="15" spans="1:11" ht="12.75">
      <c r="A15" s="269" t="s">
        <v>689</v>
      </c>
      <c r="B15" s="270" t="s">
        <v>586</v>
      </c>
      <c r="C15" s="271">
        <v>32679.87</v>
      </c>
      <c r="D15" s="271">
        <v>0</v>
      </c>
      <c r="E15" s="271">
        <v>-32679.87</v>
      </c>
      <c r="F15" s="272">
        <v>0</v>
      </c>
      <c r="G15" s="272">
        <v>0</v>
      </c>
      <c r="H15" s="271">
        <v>0</v>
      </c>
      <c r="I15" s="272">
        <v>0</v>
      </c>
      <c r="J15" s="272">
        <v>0</v>
      </c>
      <c r="K15" s="271">
        <v>-32679.87</v>
      </c>
    </row>
    <row r="16" spans="1:11" ht="12.75">
      <c r="A16" s="269" t="s">
        <v>689</v>
      </c>
      <c r="B16" s="270" t="s">
        <v>588</v>
      </c>
      <c r="C16" s="271">
        <v>852.89</v>
      </c>
      <c r="D16" s="271">
        <v>1292.94</v>
      </c>
      <c r="E16" s="271">
        <v>440.05</v>
      </c>
      <c r="F16" s="272">
        <v>0</v>
      </c>
      <c r="G16" s="272">
        <v>0</v>
      </c>
      <c r="H16" s="271">
        <v>0</v>
      </c>
      <c r="I16" s="272">
        <v>0</v>
      </c>
      <c r="J16" s="272">
        <v>0</v>
      </c>
      <c r="K16" s="271">
        <v>440.05</v>
      </c>
    </row>
    <row r="17" spans="1:11" ht="12.75">
      <c r="A17" s="269" t="s">
        <v>689</v>
      </c>
      <c r="B17" s="270" t="s">
        <v>590</v>
      </c>
      <c r="C17" s="271">
        <v>49302.12</v>
      </c>
      <c r="D17" s="271">
        <v>7242.75</v>
      </c>
      <c r="E17" s="271">
        <v>0</v>
      </c>
      <c r="F17" s="272">
        <v>0</v>
      </c>
      <c r="G17" s="272">
        <v>0</v>
      </c>
      <c r="H17" s="271">
        <v>0</v>
      </c>
      <c r="I17" s="272">
        <v>0</v>
      </c>
      <c r="J17" s="272">
        <v>0</v>
      </c>
      <c r="K17" s="271">
        <v>0</v>
      </c>
    </row>
    <row r="18" spans="1:11" ht="12.75">
      <c r="A18" s="269" t="s">
        <v>689</v>
      </c>
      <c r="B18" s="270" t="s">
        <v>592</v>
      </c>
      <c r="C18" s="271">
        <v>60663.12</v>
      </c>
      <c r="D18" s="271">
        <v>7061.8</v>
      </c>
      <c r="E18" s="271">
        <v>0</v>
      </c>
      <c r="F18" s="272">
        <v>0</v>
      </c>
      <c r="G18" s="272">
        <v>0</v>
      </c>
      <c r="H18" s="271">
        <v>0</v>
      </c>
      <c r="I18" s="272">
        <v>0</v>
      </c>
      <c r="J18" s="272">
        <v>0</v>
      </c>
      <c r="K18" s="271">
        <v>0</v>
      </c>
    </row>
    <row r="19" spans="1:11" ht="12.75">
      <c r="A19" s="269" t="s">
        <v>689</v>
      </c>
      <c r="B19" s="270" t="s">
        <v>592</v>
      </c>
      <c r="C19" s="271">
        <v>6394.47</v>
      </c>
      <c r="D19" s="271">
        <v>1328.55</v>
      </c>
      <c r="E19" s="271">
        <v>-5065.92</v>
      </c>
      <c r="F19" s="272">
        <v>0</v>
      </c>
      <c r="G19" s="272">
        <v>0</v>
      </c>
      <c r="H19" s="271">
        <v>0</v>
      </c>
      <c r="I19" s="272">
        <v>0</v>
      </c>
      <c r="J19" s="272">
        <v>0</v>
      </c>
      <c r="K19" s="271">
        <v>-5065.92</v>
      </c>
    </row>
    <row r="20" spans="1:11" ht="12.75">
      <c r="A20" s="269" t="s">
        <v>689</v>
      </c>
      <c r="B20" s="270" t="s">
        <v>594</v>
      </c>
      <c r="C20" s="271">
        <v>24016.8</v>
      </c>
      <c r="D20" s="271">
        <v>1886.76</v>
      </c>
      <c r="E20" s="271">
        <v>0</v>
      </c>
      <c r="F20" s="272">
        <v>0</v>
      </c>
      <c r="G20" s="272">
        <v>0</v>
      </c>
      <c r="H20" s="271">
        <v>0</v>
      </c>
      <c r="I20" s="272">
        <v>0</v>
      </c>
      <c r="J20" s="272">
        <v>0</v>
      </c>
      <c r="K20" s="271">
        <v>0</v>
      </c>
    </row>
    <row r="21" spans="1:11" ht="12.75">
      <c r="A21" s="269" t="s">
        <v>689</v>
      </c>
      <c r="B21" s="270" t="s">
        <v>596</v>
      </c>
      <c r="C21" s="271">
        <v>46768.75</v>
      </c>
      <c r="D21" s="271">
        <v>6221.8</v>
      </c>
      <c r="E21" s="271">
        <v>0</v>
      </c>
      <c r="F21" s="272">
        <v>0</v>
      </c>
      <c r="G21" s="272">
        <v>0</v>
      </c>
      <c r="H21" s="271">
        <v>0</v>
      </c>
      <c r="I21" s="272">
        <v>0</v>
      </c>
      <c r="J21" s="272">
        <v>0</v>
      </c>
      <c r="K21" s="271">
        <v>0</v>
      </c>
    </row>
    <row r="22" spans="1:11" ht="12.75">
      <c r="A22" s="269" t="s">
        <v>689</v>
      </c>
      <c r="B22" s="270" t="s">
        <v>596</v>
      </c>
      <c r="C22" s="271">
        <v>1587.8</v>
      </c>
      <c r="D22" s="271">
        <v>348.43</v>
      </c>
      <c r="E22" s="271">
        <v>-1239.37</v>
      </c>
      <c r="F22" s="272">
        <v>0</v>
      </c>
      <c r="G22" s="272">
        <v>0</v>
      </c>
      <c r="H22" s="271">
        <v>0</v>
      </c>
      <c r="I22" s="272">
        <v>0</v>
      </c>
      <c r="J22" s="272">
        <v>0</v>
      </c>
      <c r="K22" s="271">
        <v>-1239.37</v>
      </c>
    </row>
    <row r="23" spans="1:11" ht="12.75">
      <c r="A23" s="269" t="s">
        <v>689</v>
      </c>
      <c r="B23" s="270" t="s">
        <v>598</v>
      </c>
      <c r="C23" s="271">
        <v>28692.21</v>
      </c>
      <c r="D23" s="271">
        <v>9974.84</v>
      </c>
      <c r="E23" s="271">
        <v>0</v>
      </c>
      <c r="F23" s="272">
        <v>0</v>
      </c>
      <c r="G23" s="272">
        <v>0</v>
      </c>
      <c r="H23" s="271">
        <v>0</v>
      </c>
      <c r="I23" s="272">
        <v>0</v>
      </c>
      <c r="J23" s="272">
        <v>0</v>
      </c>
      <c r="K23" s="271">
        <v>0</v>
      </c>
    </row>
    <row r="24" spans="1:11" ht="12.75">
      <c r="A24" s="269" t="s">
        <v>689</v>
      </c>
      <c r="B24" s="270" t="s">
        <v>598</v>
      </c>
      <c r="C24" s="271">
        <v>1055.25</v>
      </c>
      <c r="D24" s="271">
        <v>580</v>
      </c>
      <c r="E24" s="271">
        <v>-475.25</v>
      </c>
      <c r="F24" s="272">
        <v>0</v>
      </c>
      <c r="G24" s="272">
        <v>0</v>
      </c>
      <c r="H24" s="271">
        <v>0</v>
      </c>
      <c r="I24" s="272">
        <v>0</v>
      </c>
      <c r="J24" s="272">
        <v>0</v>
      </c>
      <c r="K24" s="271">
        <v>-475.25</v>
      </c>
    </row>
    <row r="25" spans="1:11" ht="12.75">
      <c r="A25" s="269" t="s">
        <v>689</v>
      </c>
      <c r="B25" s="270" t="s">
        <v>600</v>
      </c>
      <c r="C25" s="271">
        <v>7780</v>
      </c>
      <c r="D25" s="271">
        <v>3696</v>
      </c>
      <c r="E25" s="271">
        <v>0</v>
      </c>
      <c r="F25" s="272">
        <v>0</v>
      </c>
      <c r="G25" s="272">
        <v>0</v>
      </c>
      <c r="H25" s="271">
        <v>-4</v>
      </c>
      <c r="I25" s="272">
        <v>0</v>
      </c>
      <c r="J25" s="272">
        <v>0</v>
      </c>
      <c r="K25" s="271">
        <v>-4</v>
      </c>
    </row>
    <row r="26" spans="1:11" ht="12.75">
      <c r="A26" s="269" t="s">
        <v>689</v>
      </c>
      <c r="B26" s="270" t="s">
        <v>600</v>
      </c>
      <c r="C26" s="271">
        <v>13684.76</v>
      </c>
      <c r="D26" s="271">
        <v>5363.27</v>
      </c>
      <c r="E26" s="271">
        <v>-8321.49</v>
      </c>
      <c r="F26" s="272">
        <v>0</v>
      </c>
      <c r="G26" s="272">
        <v>0</v>
      </c>
      <c r="H26" s="271">
        <v>0</v>
      </c>
      <c r="I26" s="272">
        <v>0</v>
      </c>
      <c r="J26" s="272">
        <v>0</v>
      </c>
      <c r="K26" s="271">
        <v>-8321.49</v>
      </c>
    </row>
    <row r="27" spans="1:11" ht="12.75">
      <c r="A27" s="269" t="s">
        <v>689</v>
      </c>
      <c r="B27" s="270" t="s">
        <v>602</v>
      </c>
      <c r="C27" s="271">
        <v>22656.3</v>
      </c>
      <c r="D27" s="271">
        <v>5526.68</v>
      </c>
      <c r="E27" s="271">
        <v>0</v>
      </c>
      <c r="F27" s="272">
        <v>0</v>
      </c>
      <c r="G27" s="272">
        <v>0</v>
      </c>
      <c r="H27" s="271">
        <v>0</v>
      </c>
      <c r="I27" s="272">
        <v>0</v>
      </c>
      <c r="J27" s="272">
        <v>0</v>
      </c>
      <c r="K27" s="271">
        <v>0</v>
      </c>
    </row>
    <row r="28" spans="1:11" ht="12.75">
      <c r="A28" s="269" t="s">
        <v>689</v>
      </c>
      <c r="B28" s="270" t="s">
        <v>602</v>
      </c>
      <c r="C28" s="271">
        <v>1618.05</v>
      </c>
      <c r="D28" s="271">
        <v>489</v>
      </c>
      <c r="E28" s="271">
        <v>-1129.05</v>
      </c>
      <c r="F28" s="272">
        <v>0</v>
      </c>
      <c r="G28" s="272">
        <v>0</v>
      </c>
      <c r="H28" s="271">
        <v>0</v>
      </c>
      <c r="I28" s="272">
        <v>0</v>
      </c>
      <c r="J28" s="272">
        <v>0</v>
      </c>
      <c r="K28" s="271">
        <v>-1129.05</v>
      </c>
    </row>
    <row r="29" spans="1:11" ht="12.75">
      <c r="A29" s="269" t="s">
        <v>689</v>
      </c>
      <c r="B29" s="270" t="s">
        <v>604</v>
      </c>
      <c r="C29" s="271">
        <v>11744</v>
      </c>
      <c r="D29" s="271">
        <v>5197.4</v>
      </c>
      <c r="E29" s="271">
        <v>0</v>
      </c>
      <c r="F29" s="272">
        <v>0</v>
      </c>
      <c r="G29" s="272">
        <v>0</v>
      </c>
      <c r="H29" s="271">
        <v>-197.6</v>
      </c>
      <c r="I29" s="272">
        <v>0</v>
      </c>
      <c r="J29" s="272">
        <v>0</v>
      </c>
      <c r="K29" s="271">
        <v>-197.6</v>
      </c>
    </row>
    <row r="30" spans="1:11" ht="12.75">
      <c r="A30" s="269" t="s">
        <v>689</v>
      </c>
      <c r="B30" s="270" t="s">
        <v>604</v>
      </c>
      <c r="C30" s="271">
        <v>4586.95</v>
      </c>
      <c r="D30" s="271">
        <v>2102.15</v>
      </c>
      <c r="E30" s="271">
        <v>-2484.8</v>
      </c>
      <c r="F30" s="272">
        <v>0</v>
      </c>
      <c r="G30" s="272">
        <v>0</v>
      </c>
      <c r="H30" s="271">
        <v>0</v>
      </c>
      <c r="I30" s="272">
        <v>0</v>
      </c>
      <c r="J30" s="272">
        <v>0</v>
      </c>
      <c r="K30" s="271">
        <v>-2484.8</v>
      </c>
    </row>
    <row r="31" spans="1:11" ht="12.75">
      <c r="A31" s="269" t="s">
        <v>689</v>
      </c>
      <c r="B31" s="270" t="s">
        <v>606</v>
      </c>
      <c r="C31" s="271">
        <v>1407</v>
      </c>
      <c r="D31" s="271">
        <v>800</v>
      </c>
      <c r="E31" s="271">
        <v>-607</v>
      </c>
      <c r="F31" s="272">
        <v>0</v>
      </c>
      <c r="G31" s="272">
        <v>0</v>
      </c>
      <c r="H31" s="271">
        <v>0</v>
      </c>
      <c r="I31" s="272">
        <v>0</v>
      </c>
      <c r="J31" s="272">
        <v>0</v>
      </c>
      <c r="K31" s="271">
        <v>-607</v>
      </c>
    </row>
    <row r="32" spans="1:11" ht="12.75">
      <c r="A32" s="269" t="s">
        <v>689</v>
      </c>
      <c r="B32" s="270" t="s">
        <v>469</v>
      </c>
      <c r="C32" s="271">
        <v>32854.92</v>
      </c>
      <c r="D32" s="271">
        <v>6698.5</v>
      </c>
      <c r="E32" s="271">
        <v>-26156.42</v>
      </c>
      <c r="F32" s="272">
        <v>0</v>
      </c>
      <c r="G32" s="272">
        <v>0</v>
      </c>
      <c r="H32" s="271">
        <v>0</v>
      </c>
      <c r="I32" s="272">
        <v>0</v>
      </c>
      <c r="J32" s="272">
        <v>0</v>
      </c>
      <c r="K32" s="271">
        <v>-26156.42</v>
      </c>
    </row>
    <row r="33" spans="1:11" ht="12.75">
      <c r="A33" s="269" t="s">
        <v>689</v>
      </c>
      <c r="B33" s="270" t="s">
        <v>609</v>
      </c>
      <c r="C33" s="271">
        <v>2579.12</v>
      </c>
      <c r="D33" s="271">
        <v>1320</v>
      </c>
      <c r="E33" s="271">
        <v>0</v>
      </c>
      <c r="F33" s="272">
        <v>0</v>
      </c>
      <c r="G33" s="272">
        <v>0</v>
      </c>
      <c r="H33" s="271">
        <v>0</v>
      </c>
      <c r="I33" s="272">
        <v>0</v>
      </c>
      <c r="J33" s="272">
        <v>0</v>
      </c>
      <c r="K33" s="271">
        <v>0</v>
      </c>
    </row>
    <row r="34" spans="1:11" ht="12.75">
      <c r="A34" s="269" t="s">
        <v>689</v>
      </c>
      <c r="B34" s="270" t="s">
        <v>611</v>
      </c>
      <c r="C34" s="271">
        <v>32486.1</v>
      </c>
      <c r="D34" s="271">
        <v>8129.31</v>
      </c>
      <c r="E34" s="271">
        <v>0</v>
      </c>
      <c r="F34" s="272">
        <v>0</v>
      </c>
      <c r="G34" s="272">
        <v>0</v>
      </c>
      <c r="H34" s="271">
        <v>-2530.03</v>
      </c>
      <c r="I34" s="272">
        <v>0</v>
      </c>
      <c r="J34" s="272">
        <v>0</v>
      </c>
      <c r="K34" s="271">
        <v>-2530.03</v>
      </c>
    </row>
    <row r="35" spans="1:11" ht="12.75">
      <c r="A35" s="269" t="s">
        <v>689</v>
      </c>
      <c r="B35" s="270" t="s">
        <v>613</v>
      </c>
      <c r="C35" s="271">
        <v>52617.79</v>
      </c>
      <c r="D35" s="271">
        <v>13438.41</v>
      </c>
      <c r="E35" s="271">
        <v>-39179.38</v>
      </c>
      <c r="F35" s="272">
        <v>0</v>
      </c>
      <c r="G35" s="272">
        <v>0</v>
      </c>
      <c r="H35" s="271">
        <v>0</v>
      </c>
      <c r="I35" s="272">
        <v>0</v>
      </c>
      <c r="J35" s="272">
        <v>0</v>
      </c>
      <c r="K35" s="271">
        <v>-39179.38</v>
      </c>
    </row>
    <row r="36" spans="1:11" ht="12.75">
      <c r="A36" s="269" t="s">
        <v>689</v>
      </c>
      <c r="B36" s="270" t="s">
        <v>615</v>
      </c>
      <c r="C36" s="271">
        <v>130574</v>
      </c>
      <c r="D36" s="271">
        <v>71815.7</v>
      </c>
      <c r="E36" s="271">
        <v>0</v>
      </c>
      <c r="F36" s="272">
        <v>0</v>
      </c>
      <c r="G36" s="272">
        <v>0</v>
      </c>
      <c r="H36" s="271">
        <v>-7181.57</v>
      </c>
      <c r="I36" s="272">
        <v>0</v>
      </c>
      <c r="J36" s="272">
        <v>0</v>
      </c>
      <c r="K36" s="271">
        <v>-7181.57</v>
      </c>
    </row>
    <row r="37" spans="1:11" ht="12.75">
      <c r="A37" s="269" t="s">
        <v>689</v>
      </c>
      <c r="B37" s="270" t="s">
        <v>615</v>
      </c>
      <c r="C37" s="271">
        <v>141593</v>
      </c>
      <c r="D37" s="271">
        <v>77876.15</v>
      </c>
      <c r="E37" s="271">
        <v>-63716.85</v>
      </c>
      <c r="F37" s="272">
        <v>0</v>
      </c>
      <c r="G37" s="272">
        <v>0</v>
      </c>
      <c r="H37" s="271">
        <v>0</v>
      </c>
      <c r="I37" s="272">
        <v>0</v>
      </c>
      <c r="J37" s="272">
        <v>0</v>
      </c>
      <c r="K37" s="271">
        <v>-63716.85</v>
      </c>
    </row>
    <row r="38" spans="1:11" ht="12.75">
      <c r="A38" s="269" t="s">
        <v>689</v>
      </c>
      <c r="B38" s="270" t="s">
        <v>617</v>
      </c>
      <c r="C38" s="271">
        <v>19473.43</v>
      </c>
      <c r="D38" s="271">
        <v>3223.84</v>
      </c>
      <c r="E38" s="271">
        <v>0</v>
      </c>
      <c r="F38" s="272">
        <v>0</v>
      </c>
      <c r="G38" s="272">
        <v>0</v>
      </c>
      <c r="H38" s="271">
        <v>-34.1</v>
      </c>
      <c r="I38" s="272">
        <v>0</v>
      </c>
      <c r="J38" s="272">
        <v>0</v>
      </c>
      <c r="K38" s="271">
        <v>-34.1</v>
      </c>
    </row>
    <row r="39" spans="1:11" ht="12.75">
      <c r="A39" s="269" t="s">
        <v>689</v>
      </c>
      <c r="B39" s="270" t="s">
        <v>619</v>
      </c>
      <c r="C39" s="271">
        <v>4410.5</v>
      </c>
      <c r="D39" s="271">
        <v>301.2</v>
      </c>
      <c r="E39" s="271">
        <v>0</v>
      </c>
      <c r="F39" s="272">
        <v>0</v>
      </c>
      <c r="G39" s="272">
        <v>0</v>
      </c>
      <c r="H39" s="271">
        <v>-18.59</v>
      </c>
      <c r="I39" s="272">
        <v>0</v>
      </c>
      <c r="J39" s="272">
        <v>0</v>
      </c>
      <c r="K39" s="271">
        <v>-18.59</v>
      </c>
    </row>
    <row r="40" spans="1:11" ht="12.75">
      <c r="A40" s="269" t="s">
        <v>689</v>
      </c>
      <c r="B40" s="270" t="s">
        <v>619</v>
      </c>
      <c r="C40" s="271">
        <v>7469.99</v>
      </c>
      <c r="D40" s="271">
        <v>389.29</v>
      </c>
      <c r="E40" s="271">
        <v>-7080.7</v>
      </c>
      <c r="F40" s="272">
        <v>0</v>
      </c>
      <c r="G40" s="272">
        <v>0</v>
      </c>
      <c r="H40" s="271">
        <v>0</v>
      </c>
      <c r="I40" s="272">
        <v>0</v>
      </c>
      <c r="J40" s="272">
        <v>0</v>
      </c>
      <c r="K40" s="271">
        <v>-7080.7</v>
      </c>
    </row>
    <row r="41" spans="1:11" ht="12.75">
      <c r="A41" s="269" t="s">
        <v>689</v>
      </c>
      <c r="B41" s="270" t="s">
        <v>621</v>
      </c>
      <c r="C41" s="271">
        <v>2365</v>
      </c>
      <c r="D41" s="271">
        <v>1603</v>
      </c>
      <c r="E41" s="271">
        <v>0</v>
      </c>
      <c r="F41" s="272">
        <v>0</v>
      </c>
      <c r="G41" s="272">
        <v>0</v>
      </c>
      <c r="H41" s="271">
        <v>3</v>
      </c>
      <c r="I41" s="272">
        <v>0</v>
      </c>
      <c r="J41" s="272">
        <v>0</v>
      </c>
      <c r="K41" s="271">
        <v>3</v>
      </c>
    </row>
    <row r="42" spans="1:11" ht="12.75">
      <c r="A42" s="269" t="s">
        <v>689</v>
      </c>
      <c r="B42" s="270" t="s">
        <v>621</v>
      </c>
      <c r="C42" s="271">
        <v>18599.6</v>
      </c>
      <c r="D42" s="271">
        <v>3833.73</v>
      </c>
      <c r="E42" s="271">
        <v>-14765.87</v>
      </c>
      <c r="F42" s="272">
        <v>0</v>
      </c>
      <c r="G42" s="272">
        <v>0</v>
      </c>
      <c r="H42" s="271">
        <v>0</v>
      </c>
      <c r="I42" s="272">
        <v>0</v>
      </c>
      <c r="J42" s="272">
        <v>0</v>
      </c>
      <c r="K42" s="271">
        <v>-14765.87</v>
      </c>
    </row>
    <row r="43" spans="1:11" ht="12.75">
      <c r="A43" s="269" t="s">
        <v>689</v>
      </c>
      <c r="B43" s="270" t="s">
        <v>623</v>
      </c>
      <c r="C43" s="271">
        <v>2081.53</v>
      </c>
      <c r="D43" s="271">
        <v>1734.69</v>
      </c>
      <c r="E43" s="271">
        <v>-346.84</v>
      </c>
      <c r="F43" s="272">
        <v>0</v>
      </c>
      <c r="G43" s="272">
        <v>0</v>
      </c>
      <c r="H43" s="271">
        <v>0</v>
      </c>
      <c r="I43" s="272">
        <v>0</v>
      </c>
      <c r="J43" s="272">
        <v>0</v>
      </c>
      <c r="K43" s="271">
        <v>-346.84</v>
      </c>
    </row>
    <row r="44" spans="1:11" ht="12.75">
      <c r="A44" s="269" t="s">
        <v>689</v>
      </c>
      <c r="B44" s="270" t="s">
        <v>625</v>
      </c>
      <c r="C44" s="271">
        <v>20092.46</v>
      </c>
      <c r="D44" s="271">
        <v>4808.9</v>
      </c>
      <c r="E44" s="271">
        <v>-15283.56</v>
      </c>
      <c r="F44" s="272">
        <v>0</v>
      </c>
      <c r="G44" s="272">
        <v>0</v>
      </c>
      <c r="H44" s="271">
        <v>0</v>
      </c>
      <c r="I44" s="272">
        <v>0</v>
      </c>
      <c r="J44" s="272">
        <v>0</v>
      </c>
      <c r="K44" s="271">
        <v>-15283.56</v>
      </c>
    </row>
    <row r="45" spans="1:11" ht="12.75">
      <c r="A45" s="459" t="s">
        <v>690</v>
      </c>
      <c r="B45" s="460"/>
      <c r="C45" s="238">
        <f aca="true" t="shared" si="0" ref="C45:K45">SUM(C14:C44)</f>
        <v>787187.7799999999</v>
      </c>
      <c r="D45" s="238">
        <f t="shared" si="0"/>
        <v>254285.09</v>
      </c>
      <c r="E45" s="238">
        <f t="shared" si="0"/>
        <v>-218092.32</v>
      </c>
      <c r="F45" s="238">
        <f t="shared" si="0"/>
        <v>0</v>
      </c>
      <c r="G45" s="238">
        <f t="shared" si="0"/>
        <v>0</v>
      </c>
      <c r="H45" s="238">
        <f t="shared" si="0"/>
        <v>-9962.890000000001</v>
      </c>
      <c r="I45" s="238">
        <f t="shared" si="0"/>
        <v>0</v>
      </c>
      <c r="J45" s="238">
        <f t="shared" si="0"/>
        <v>0</v>
      </c>
      <c r="K45" s="238">
        <f t="shared" si="0"/>
        <v>-228055.21000000002</v>
      </c>
    </row>
    <row r="46" spans="1:11" ht="12.75">
      <c r="A46" s="269" t="s">
        <v>689</v>
      </c>
      <c r="B46" s="272" t="s">
        <v>628</v>
      </c>
      <c r="C46" s="273">
        <v>800</v>
      </c>
      <c r="D46" s="273">
        <v>602</v>
      </c>
      <c r="E46" s="273">
        <v>0</v>
      </c>
      <c r="F46" s="274">
        <v>0</v>
      </c>
      <c r="G46" s="274">
        <v>0</v>
      </c>
      <c r="H46" s="273">
        <v>18</v>
      </c>
      <c r="I46" s="274">
        <v>0</v>
      </c>
      <c r="J46" s="274">
        <v>0</v>
      </c>
      <c r="K46" s="273">
        <v>18</v>
      </c>
    </row>
    <row r="47" spans="1:11" ht="12.75">
      <c r="A47" s="269" t="s">
        <v>689</v>
      </c>
      <c r="B47" s="272" t="s">
        <v>628</v>
      </c>
      <c r="C47" s="273">
        <v>26197.9</v>
      </c>
      <c r="D47" s="273">
        <v>6919.99</v>
      </c>
      <c r="E47" s="273">
        <v>-19277.91</v>
      </c>
      <c r="F47" s="274">
        <v>0</v>
      </c>
      <c r="G47" s="274">
        <v>0</v>
      </c>
      <c r="H47" s="273">
        <v>0</v>
      </c>
      <c r="I47" s="274">
        <v>0</v>
      </c>
      <c r="J47" s="274">
        <v>0</v>
      </c>
      <c r="K47" s="273">
        <v>-19277.91</v>
      </c>
    </row>
    <row r="48" spans="1:11" ht="12.75">
      <c r="A48" s="269" t="s">
        <v>689</v>
      </c>
      <c r="B48" s="272" t="s">
        <v>630</v>
      </c>
      <c r="C48" s="273">
        <v>10090.5</v>
      </c>
      <c r="D48" s="273">
        <v>2828</v>
      </c>
      <c r="E48" s="273">
        <v>-7262.5</v>
      </c>
      <c r="F48" s="274">
        <v>0</v>
      </c>
      <c r="G48" s="274">
        <v>0</v>
      </c>
      <c r="H48" s="273">
        <v>0</v>
      </c>
      <c r="I48" s="274">
        <v>0</v>
      </c>
      <c r="J48" s="274">
        <v>0</v>
      </c>
      <c r="K48" s="273">
        <v>-7262.5</v>
      </c>
    </row>
    <row r="49" spans="1:11" ht="12.75">
      <c r="A49" s="269" t="s">
        <v>689</v>
      </c>
      <c r="B49" s="272" t="s">
        <v>632</v>
      </c>
      <c r="C49" s="273">
        <v>10687.09</v>
      </c>
      <c r="D49" s="273">
        <v>5187.65</v>
      </c>
      <c r="E49" s="273">
        <v>-5499.44</v>
      </c>
      <c r="F49" s="274">
        <v>0</v>
      </c>
      <c r="G49" s="274">
        <v>0</v>
      </c>
      <c r="H49" s="273">
        <v>0</v>
      </c>
      <c r="I49" s="274">
        <v>0</v>
      </c>
      <c r="J49" s="274">
        <v>0</v>
      </c>
      <c r="K49" s="273">
        <v>-5499.44</v>
      </c>
    </row>
    <row r="50" spans="1:11" ht="12.75">
      <c r="A50" s="269" t="s">
        <v>689</v>
      </c>
      <c r="B50" s="272" t="s">
        <v>634</v>
      </c>
      <c r="C50" s="273">
        <v>24660.54</v>
      </c>
      <c r="D50" s="273">
        <v>13587.37</v>
      </c>
      <c r="E50" s="273">
        <v>-11073.17</v>
      </c>
      <c r="F50" s="274">
        <v>0</v>
      </c>
      <c r="G50" s="274">
        <v>0</v>
      </c>
      <c r="H50" s="273">
        <v>0</v>
      </c>
      <c r="I50" s="274">
        <v>0</v>
      </c>
      <c r="J50" s="274">
        <v>0</v>
      </c>
      <c r="K50" s="273">
        <v>-11073.17</v>
      </c>
    </row>
    <row r="51" spans="1:11" ht="12.75">
      <c r="A51" s="269" t="s">
        <v>689</v>
      </c>
      <c r="B51" s="272" t="s">
        <v>636</v>
      </c>
      <c r="C51" s="273">
        <v>15463.94</v>
      </c>
      <c r="D51" s="273">
        <v>6650.17</v>
      </c>
      <c r="E51" s="273">
        <v>-8813.77</v>
      </c>
      <c r="F51" s="274">
        <v>0</v>
      </c>
      <c r="G51" s="274">
        <v>0</v>
      </c>
      <c r="H51" s="273">
        <v>0</v>
      </c>
      <c r="I51" s="274">
        <v>0</v>
      </c>
      <c r="J51" s="274">
        <v>0</v>
      </c>
      <c r="K51" s="273">
        <v>-8813.77</v>
      </c>
    </row>
    <row r="52" spans="1:11" ht="12.75">
      <c r="A52" s="269" t="s">
        <v>689</v>
      </c>
      <c r="B52" s="272" t="s">
        <v>638</v>
      </c>
      <c r="C52" s="273">
        <v>14876</v>
      </c>
      <c r="D52" s="273">
        <v>8356.32</v>
      </c>
      <c r="E52" s="273">
        <v>0</v>
      </c>
      <c r="F52" s="274">
        <v>0</v>
      </c>
      <c r="G52" s="274">
        <v>0</v>
      </c>
      <c r="H52" s="273">
        <v>-854.28</v>
      </c>
      <c r="I52" s="274">
        <v>0</v>
      </c>
      <c r="J52" s="274">
        <v>0</v>
      </c>
      <c r="K52" s="273">
        <v>-854.28</v>
      </c>
    </row>
    <row r="53" spans="1:11" ht="12.75">
      <c r="A53" s="269" t="s">
        <v>689</v>
      </c>
      <c r="B53" s="272" t="s">
        <v>638</v>
      </c>
      <c r="C53" s="273">
        <v>16910.17</v>
      </c>
      <c r="D53" s="273">
        <v>10097.22</v>
      </c>
      <c r="E53" s="273">
        <v>-6812.95</v>
      </c>
      <c r="F53" s="274">
        <v>0</v>
      </c>
      <c r="G53" s="274">
        <v>0</v>
      </c>
      <c r="H53" s="273">
        <v>0</v>
      </c>
      <c r="I53" s="274">
        <v>0</v>
      </c>
      <c r="J53" s="274">
        <v>0</v>
      </c>
      <c r="K53" s="275">
        <v>-6812.95</v>
      </c>
    </row>
    <row r="54" spans="1:11" ht="12.75">
      <c r="A54" s="459" t="s">
        <v>198</v>
      </c>
      <c r="B54" s="460"/>
      <c r="C54" s="238">
        <v>119686.14</v>
      </c>
      <c r="D54" s="238">
        <f>SUM(D46:D53)</f>
        <v>54228.72</v>
      </c>
      <c r="E54" s="238">
        <v>-54899.19</v>
      </c>
      <c r="F54" s="238">
        <v>0</v>
      </c>
      <c r="G54" s="238">
        <v>0</v>
      </c>
      <c r="H54" s="238">
        <f>SUM(H46:H53)</f>
        <v>-836.28</v>
      </c>
      <c r="I54" s="238">
        <v>0</v>
      </c>
      <c r="J54" s="238">
        <v>0</v>
      </c>
      <c r="K54" s="238">
        <f>SUM(K46:K53)</f>
        <v>-59576.01999999999</v>
      </c>
    </row>
    <row r="55" spans="1:11" ht="12.75">
      <c r="A55" s="269" t="s">
        <v>689</v>
      </c>
      <c r="B55" s="276" t="s">
        <v>655</v>
      </c>
      <c r="C55" s="271">
        <v>22344.5</v>
      </c>
      <c r="D55" s="271">
        <v>24556.5</v>
      </c>
      <c r="E55" s="271">
        <v>2212</v>
      </c>
      <c r="F55" s="272">
        <v>0</v>
      </c>
      <c r="G55" s="272">
        <v>0</v>
      </c>
      <c r="H55" s="271">
        <v>0</v>
      </c>
      <c r="I55" s="272">
        <v>0</v>
      </c>
      <c r="J55" s="272">
        <v>0</v>
      </c>
      <c r="K55" s="271">
        <v>2212</v>
      </c>
    </row>
    <row r="56" spans="1:11" ht="12.75">
      <c r="A56" s="269" t="s">
        <v>689</v>
      </c>
      <c r="B56" s="276" t="s">
        <v>656</v>
      </c>
      <c r="C56" s="271">
        <v>13389.58</v>
      </c>
      <c r="D56" s="271">
        <v>13497.16</v>
      </c>
      <c r="E56" s="271">
        <v>0</v>
      </c>
      <c r="F56" s="272">
        <v>0</v>
      </c>
      <c r="G56" s="272">
        <v>0</v>
      </c>
      <c r="H56" s="271">
        <v>-182.39</v>
      </c>
      <c r="I56" s="272">
        <v>0</v>
      </c>
      <c r="J56" s="272">
        <v>0</v>
      </c>
      <c r="K56" s="271">
        <v>-182.39</v>
      </c>
    </row>
    <row r="57" spans="1:11" ht="12.75">
      <c r="A57" s="269" t="s">
        <v>689</v>
      </c>
      <c r="B57" s="276" t="s">
        <v>656</v>
      </c>
      <c r="C57" s="271">
        <v>14972.45</v>
      </c>
      <c r="D57" s="271">
        <v>27972</v>
      </c>
      <c r="E57" s="271">
        <v>12999.55</v>
      </c>
      <c r="F57" s="272">
        <v>0</v>
      </c>
      <c r="G57" s="272">
        <v>0</v>
      </c>
      <c r="H57" s="271">
        <v>0</v>
      </c>
      <c r="I57" s="272">
        <v>0</v>
      </c>
      <c r="J57" s="272">
        <v>0</v>
      </c>
      <c r="K57" s="271">
        <v>12999.55</v>
      </c>
    </row>
    <row r="58" spans="1:11" ht="12.75">
      <c r="A58" s="269" t="s">
        <v>689</v>
      </c>
      <c r="B58" s="276" t="s">
        <v>657</v>
      </c>
      <c r="C58" s="271">
        <v>14225.7</v>
      </c>
      <c r="D58" s="271">
        <v>27405</v>
      </c>
      <c r="E58" s="271">
        <v>13179.3</v>
      </c>
      <c r="F58" s="272">
        <v>0</v>
      </c>
      <c r="G58" s="272">
        <v>0</v>
      </c>
      <c r="H58" s="271">
        <v>0</v>
      </c>
      <c r="I58" s="272">
        <v>0</v>
      </c>
      <c r="J58" s="272">
        <v>0</v>
      </c>
      <c r="K58" s="271">
        <v>13179.3</v>
      </c>
    </row>
    <row r="59" spans="1:11" ht="12.75">
      <c r="A59" s="269" t="s">
        <v>689</v>
      </c>
      <c r="B59" s="276" t="s">
        <v>658</v>
      </c>
      <c r="C59" s="271">
        <v>13799.64</v>
      </c>
      <c r="D59" s="271">
        <v>13864.2</v>
      </c>
      <c r="E59" s="271">
        <v>0</v>
      </c>
      <c r="F59" s="272">
        <v>0</v>
      </c>
      <c r="G59" s="272">
        <v>0</v>
      </c>
      <c r="H59" s="271">
        <v>65.1</v>
      </c>
      <c r="I59" s="272">
        <v>0</v>
      </c>
      <c r="J59" s="272">
        <v>0</v>
      </c>
      <c r="K59" s="271">
        <v>65.1</v>
      </c>
    </row>
    <row r="60" spans="1:11" ht="12.75">
      <c r="A60" s="269" t="s">
        <v>689</v>
      </c>
      <c r="B60" s="276" t="s">
        <v>658</v>
      </c>
      <c r="C60" s="271">
        <v>14288.36</v>
      </c>
      <c r="D60" s="271">
        <v>27728.4</v>
      </c>
      <c r="E60" s="271">
        <v>13440.04</v>
      </c>
      <c r="F60" s="272">
        <v>0</v>
      </c>
      <c r="G60" s="272">
        <v>0</v>
      </c>
      <c r="H60" s="271">
        <v>0</v>
      </c>
      <c r="I60" s="272">
        <v>0</v>
      </c>
      <c r="J60" s="272">
        <v>0</v>
      </c>
      <c r="K60" s="271">
        <v>13440.04</v>
      </c>
    </row>
    <row r="61" spans="1:11" ht="12.75">
      <c r="A61" s="269" t="s">
        <v>689</v>
      </c>
      <c r="B61" s="276" t="s">
        <v>659</v>
      </c>
      <c r="C61" s="271">
        <v>22615.37</v>
      </c>
      <c r="D61" s="271">
        <v>41427.6</v>
      </c>
      <c r="E61" s="271">
        <v>18812.23</v>
      </c>
      <c r="F61" s="272">
        <v>0</v>
      </c>
      <c r="G61" s="272">
        <v>0</v>
      </c>
      <c r="H61" s="271">
        <v>0</v>
      </c>
      <c r="I61" s="272">
        <v>0</v>
      </c>
      <c r="J61" s="272">
        <v>0</v>
      </c>
      <c r="K61" s="271">
        <v>18812.23</v>
      </c>
    </row>
    <row r="62" spans="1:11" ht="12.75">
      <c r="A62" s="269" t="s">
        <v>689</v>
      </c>
      <c r="B62" s="276" t="s">
        <v>660</v>
      </c>
      <c r="C62" s="271">
        <v>21266.06</v>
      </c>
      <c r="D62" s="271">
        <v>31989.5</v>
      </c>
      <c r="E62" s="271">
        <v>0</v>
      </c>
      <c r="F62" s="272">
        <v>0</v>
      </c>
      <c r="G62" s="272">
        <v>0</v>
      </c>
      <c r="H62" s="271">
        <v>-186.8</v>
      </c>
      <c r="I62" s="272">
        <v>0</v>
      </c>
      <c r="J62" s="272">
        <v>0</v>
      </c>
      <c r="K62" s="271">
        <v>-186.8</v>
      </c>
    </row>
    <row r="63" spans="1:11" ht="12.75">
      <c r="A63" s="269" t="s">
        <v>689</v>
      </c>
      <c r="B63" s="276" t="s">
        <v>660</v>
      </c>
      <c r="C63" s="271">
        <v>31074.09</v>
      </c>
      <c r="D63" s="271">
        <v>41100</v>
      </c>
      <c r="E63" s="271">
        <v>10025.91</v>
      </c>
      <c r="F63" s="272">
        <v>0</v>
      </c>
      <c r="G63" s="272">
        <v>0</v>
      </c>
      <c r="H63" s="271">
        <v>0</v>
      </c>
      <c r="I63" s="272">
        <v>0</v>
      </c>
      <c r="J63" s="272">
        <v>0</v>
      </c>
      <c r="K63" s="271">
        <v>10025.91</v>
      </c>
    </row>
    <row r="64" spans="1:11" ht="12.75">
      <c r="A64" s="269" t="s">
        <v>689</v>
      </c>
      <c r="B64" s="276" t="s">
        <v>661</v>
      </c>
      <c r="C64" s="271">
        <v>58771.31</v>
      </c>
      <c r="D64" s="271">
        <v>89076</v>
      </c>
      <c r="E64" s="271">
        <v>0</v>
      </c>
      <c r="F64" s="272">
        <v>0</v>
      </c>
      <c r="G64" s="272">
        <v>0</v>
      </c>
      <c r="H64" s="271">
        <v>26</v>
      </c>
      <c r="I64" s="272">
        <v>0</v>
      </c>
      <c r="J64" s="272">
        <v>0</v>
      </c>
      <c r="K64" s="271">
        <v>26</v>
      </c>
    </row>
    <row r="65" spans="1:11" ht="12.75">
      <c r="A65" s="269" t="s">
        <v>689</v>
      </c>
      <c r="B65" s="276" t="s">
        <v>661</v>
      </c>
      <c r="C65" s="271">
        <v>17300.71</v>
      </c>
      <c r="D65" s="271">
        <v>29121</v>
      </c>
      <c r="E65" s="271">
        <v>11820.29</v>
      </c>
      <c r="F65" s="272">
        <v>0</v>
      </c>
      <c r="G65" s="272">
        <v>0</v>
      </c>
      <c r="H65" s="271">
        <v>0</v>
      </c>
      <c r="I65" s="272">
        <v>0</v>
      </c>
      <c r="J65" s="272">
        <v>0</v>
      </c>
      <c r="K65" s="271">
        <v>11820.29</v>
      </c>
    </row>
    <row r="66" spans="1:11" ht="12.75">
      <c r="A66" s="269" t="s">
        <v>689</v>
      </c>
      <c r="B66" s="276" t="s">
        <v>662</v>
      </c>
      <c r="C66" s="271">
        <v>26403.45</v>
      </c>
      <c r="D66" s="271">
        <v>28600</v>
      </c>
      <c r="E66" s="271">
        <v>0</v>
      </c>
      <c r="F66" s="272">
        <v>0</v>
      </c>
      <c r="G66" s="272">
        <v>0</v>
      </c>
      <c r="H66" s="271">
        <v>-598.4</v>
      </c>
      <c r="I66" s="272">
        <v>0</v>
      </c>
      <c r="J66" s="272">
        <v>0</v>
      </c>
      <c r="K66" s="271">
        <v>-598.4</v>
      </c>
    </row>
    <row r="67" spans="1:11" ht="12.75">
      <c r="A67" s="269" t="s">
        <v>689</v>
      </c>
      <c r="B67" s="276" t="s">
        <v>664</v>
      </c>
      <c r="C67" s="271">
        <v>7589.52</v>
      </c>
      <c r="D67" s="271">
        <v>7299.6</v>
      </c>
      <c r="E67" s="271">
        <v>0</v>
      </c>
      <c r="F67" s="272">
        <v>0</v>
      </c>
      <c r="G67" s="272">
        <v>0</v>
      </c>
      <c r="H67" s="271">
        <v>-157.2</v>
      </c>
      <c r="I67" s="272">
        <v>0</v>
      </c>
      <c r="J67" s="272">
        <v>0</v>
      </c>
      <c r="K67" s="271">
        <v>-157.2</v>
      </c>
    </row>
    <row r="68" spans="1:11" ht="12.75">
      <c r="A68" s="277"/>
      <c r="B68" s="278"/>
      <c r="C68" s="279">
        <f>SUM(C55:C67)</f>
        <v>278040.74</v>
      </c>
      <c r="D68" s="279">
        <f>SUM(D55:D67)</f>
        <v>403636.95999999996</v>
      </c>
      <c r="E68" s="279">
        <f>SUM(E55:E67)</f>
        <v>82489.32</v>
      </c>
      <c r="F68" s="280">
        <v>0</v>
      </c>
      <c r="G68" s="280">
        <v>0</v>
      </c>
      <c r="H68" s="279">
        <f>SUM(H55:H67)</f>
        <v>-1033.69</v>
      </c>
      <c r="I68" s="280">
        <v>0</v>
      </c>
      <c r="J68" s="280">
        <v>0</v>
      </c>
      <c r="K68" s="279">
        <f>SUM(K55:K67)</f>
        <v>81455.63000000002</v>
      </c>
    </row>
    <row r="69" spans="1:11" ht="12.75">
      <c r="A69" s="461" t="s">
        <v>691</v>
      </c>
      <c r="B69" s="462"/>
      <c r="C69" s="279">
        <f>C68+C54+C45</f>
        <v>1184914.66</v>
      </c>
      <c r="D69" s="279">
        <f>D68+D54+D45</f>
        <v>712150.7699999999</v>
      </c>
      <c r="E69" s="279">
        <v>0</v>
      </c>
      <c r="F69" s="280">
        <v>0</v>
      </c>
      <c r="G69" s="280">
        <v>0</v>
      </c>
      <c r="H69" s="279">
        <f>H68+H54+H45</f>
        <v>-11832.86</v>
      </c>
      <c r="I69" s="280">
        <v>0</v>
      </c>
      <c r="J69" s="280">
        <v>0</v>
      </c>
      <c r="K69" s="279">
        <f>K68+K54+K45</f>
        <v>-206175.59999999998</v>
      </c>
    </row>
    <row r="70" spans="1:11" ht="12.75">
      <c r="A70" s="269" t="s">
        <v>692</v>
      </c>
      <c r="B70" s="270" t="s">
        <v>586</v>
      </c>
      <c r="C70" s="271">
        <v>4500</v>
      </c>
      <c r="D70" s="271">
        <v>0</v>
      </c>
      <c r="E70" s="271">
        <v>0</v>
      </c>
      <c r="F70" s="272">
        <v>0</v>
      </c>
      <c r="G70" s="272">
        <v>0</v>
      </c>
      <c r="H70" s="271">
        <v>0</v>
      </c>
      <c r="I70" s="272">
        <v>0</v>
      </c>
      <c r="J70" s="272">
        <v>0</v>
      </c>
      <c r="K70" s="271">
        <v>0</v>
      </c>
    </row>
    <row r="71" spans="1:11" ht="12.75">
      <c r="A71" s="269" t="s">
        <v>692</v>
      </c>
      <c r="B71" s="270" t="s">
        <v>586</v>
      </c>
      <c r="C71" s="271">
        <v>32679.87</v>
      </c>
      <c r="D71" s="271">
        <v>0</v>
      </c>
      <c r="E71" s="271">
        <v>-32679.87</v>
      </c>
      <c r="F71" s="272">
        <v>0</v>
      </c>
      <c r="G71" s="272">
        <v>0</v>
      </c>
      <c r="H71" s="271">
        <v>0</v>
      </c>
      <c r="I71" s="272">
        <v>0</v>
      </c>
      <c r="J71" s="272">
        <v>0</v>
      </c>
      <c r="K71" s="271">
        <v>-32679.87</v>
      </c>
    </row>
    <row r="72" spans="1:11" ht="12.75">
      <c r="A72" s="269" t="s">
        <v>692</v>
      </c>
      <c r="B72" s="270" t="s">
        <v>588</v>
      </c>
      <c r="C72" s="271">
        <v>852.89</v>
      </c>
      <c r="D72" s="271">
        <v>1319.06</v>
      </c>
      <c r="E72" s="271">
        <v>466.17</v>
      </c>
      <c r="F72" s="272">
        <v>0</v>
      </c>
      <c r="G72" s="272">
        <v>0</v>
      </c>
      <c r="H72" s="271">
        <v>0</v>
      </c>
      <c r="I72" s="272">
        <v>0</v>
      </c>
      <c r="J72" s="272">
        <v>0</v>
      </c>
      <c r="K72" s="271">
        <v>466.17</v>
      </c>
    </row>
    <row r="73" spans="1:11" ht="12.75">
      <c r="A73" s="269" t="s">
        <v>692</v>
      </c>
      <c r="B73" s="270" t="s">
        <v>590</v>
      </c>
      <c r="C73" s="271">
        <v>49302.12</v>
      </c>
      <c r="D73" s="271">
        <v>6373.62</v>
      </c>
      <c r="E73" s="271">
        <v>0</v>
      </c>
      <c r="F73" s="272">
        <v>0</v>
      </c>
      <c r="G73" s="272">
        <v>0</v>
      </c>
      <c r="H73" s="271">
        <v>-869.13</v>
      </c>
      <c r="I73" s="272">
        <v>0</v>
      </c>
      <c r="J73" s="272">
        <v>0</v>
      </c>
      <c r="K73" s="271">
        <v>-869.13</v>
      </c>
    </row>
    <row r="74" spans="1:11" ht="12.75">
      <c r="A74" s="269" t="s">
        <v>692</v>
      </c>
      <c r="B74" s="270" t="s">
        <v>592</v>
      </c>
      <c r="C74" s="271">
        <v>60663.12</v>
      </c>
      <c r="D74" s="271">
        <v>6937.18</v>
      </c>
      <c r="E74" s="271">
        <v>0</v>
      </c>
      <c r="F74" s="272">
        <v>0</v>
      </c>
      <c r="G74" s="272">
        <v>0</v>
      </c>
      <c r="H74" s="271">
        <v>-124.62</v>
      </c>
      <c r="I74" s="272">
        <v>0</v>
      </c>
      <c r="J74" s="272">
        <v>0</v>
      </c>
      <c r="K74" s="271">
        <v>-124.62</v>
      </c>
    </row>
    <row r="75" spans="1:11" ht="12.75">
      <c r="A75" s="269" t="s">
        <v>692</v>
      </c>
      <c r="B75" s="270" t="s">
        <v>592</v>
      </c>
      <c r="C75" s="271">
        <v>6394.47</v>
      </c>
      <c r="D75" s="271">
        <v>1305.11</v>
      </c>
      <c r="E75" s="271">
        <v>-5089.36</v>
      </c>
      <c r="F75" s="272">
        <v>0</v>
      </c>
      <c r="G75" s="272">
        <v>0</v>
      </c>
      <c r="H75" s="271">
        <v>0</v>
      </c>
      <c r="I75" s="272">
        <v>0</v>
      </c>
      <c r="J75" s="272">
        <v>0</v>
      </c>
      <c r="K75" s="271">
        <v>-5089.36</v>
      </c>
    </row>
    <row r="76" spans="1:11" ht="12.75">
      <c r="A76" s="269" t="s">
        <v>692</v>
      </c>
      <c r="B76" s="270" t="s">
        <v>594</v>
      </c>
      <c r="C76" s="271">
        <v>24016.8</v>
      </c>
      <c r="D76" s="271">
        <v>1735.82</v>
      </c>
      <c r="E76" s="271">
        <v>0</v>
      </c>
      <c r="F76" s="272">
        <v>0</v>
      </c>
      <c r="G76" s="272">
        <v>0</v>
      </c>
      <c r="H76" s="271">
        <v>-150.94</v>
      </c>
      <c r="I76" s="272">
        <v>0</v>
      </c>
      <c r="J76" s="272">
        <v>0</v>
      </c>
      <c r="K76" s="271">
        <v>-150.94</v>
      </c>
    </row>
    <row r="77" spans="1:11" ht="12.75">
      <c r="A77" s="269" t="s">
        <v>692</v>
      </c>
      <c r="B77" s="270" t="s">
        <v>596</v>
      </c>
      <c r="C77" s="271">
        <v>46768.75</v>
      </c>
      <c r="D77" s="271">
        <v>6221.8</v>
      </c>
      <c r="E77" s="271">
        <v>0</v>
      </c>
      <c r="F77" s="272">
        <v>0</v>
      </c>
      <c r="G77" s="272">
        <v>0</v>
      </c>
      <c r="H77" s="271">
        <v>0</v>
      </c>
      <c r="I77" s="272">
        <v>0</v>
      </c>
      <c r="J77" s="272">
        <v>0</v>
      </c>
      <c r="K77" s="271">
        <v>0</v>
      </c>
    </row>
    <row r="78" spans="1:11" ht="12.75">
      <c r="A78" s="269" t="s">
        <v>692</v>
      </c>
      <c r="B78" s="270" t="s">
        <v>596</v>
      </c>
      <c r="C78" s="271">
        <v>1587.8</v>
      </c>
      <c r="D78" s="271">
        <v>348.43</v>
      </c>
      <c r="E78" s="271">
        <v>-1239.37</v>
      </c>
      <c r="F78" s="272">
        <v>0</v>
      </c>
      <c r="G78" s="272">
        <v>0</v>
      </c>
      <c r="H78" s="271">
        <v>0</v>
      </c>
      <c r="I78" s="272">
        <v>0</v>
      </c>
      <c r="J78" s="272">
        <v>0</v>
      </c>
      <c r="K78" s="271">
        <v>-1239.37</v>
      </c>
    </row>
    <row r="79" spans="1:11" ht="12.75">
      <c r="A79" s="269" t="s">
        <v>692</v>
      </c>
      <c r="B79" s="270" t="s">
        <v>598</v>
      </c>
      <c r="C79" s="271">
        <v>28692.21</v>
      </c>
      <c r="D79" s="271">
        <v>9974.84</v>
      </c>
      <c r="E79" s="271">
        <v>0</v>
      </c>
      <c r="F79" s="272">
        <v>0</v>
      </c>
      <c r="G79" s="272">
        <v>0</v>
      </c>
      <c r="H79" s="271">
        <v>0</v>
      </c>
      <c r="I79" s="272">
        <v>0</v>
      </c>
      <c r="J79" s="272">
        <v>0</v>
      </c>
      <c r="K79" s="271">
        <v>0</v>
      </c>
    </row>
    <row r="80" spans="1:11" ht="12.75">
      <c r="A80" s="269" t="s">
        <v>692</v>
      </c>
      <c r="B80" s="270" t="s">
        <v>598</v>
      </c>
      <c r="C80" s="271">
        <v>1055.25</v>
      </c>
      <c r="D80" s="271">
        <v>580</v>
      </c>
      <c r="E80" s="271">
        <v>-475.25</v>
      </c>
      <c r="F80" s="272">
        <v>0</v>
      </c>
      <c r="G80" s="272">
        <v>0</v>
      </c>
      <c r="H80" s="271">
        <v>0</v>
      </c>
      <c r="I80" s="272">
        <v>0</v>
      </c>
      <c r="J80" s="272">
        <v>0</v>
      </c>
      <c r="K80" s="271">
        <v>-475.25</v>
      </c>
    </row>
    <row r="81" spans="1:11" ht="12.75">
      <c r="A81" s="269" t="s">
        <v>692</v>
      </c>
      <c r="B81" s="270" t="s">
        <v>600</v>
      </c>
      <c r="C81" s="271">
        <v>7780</v>
      </c>
      <c r="D81" s="271">
        <v>3700</v>
      </c>
      <c r="E81" s="271">
        <v>0</v>
      </c>
      <c r="F81" s="272">
        <v>0</v>
      </c>
      <c r="G81" s="272">
        <v>0</v>
      </c>
      <c r="H81" s="271">
        <v>0</v>
      </c>
      <c r="I81" s="272">
        <v>0</v>
      </c>
      <c r="J81" s="272">
        <v>0</v>
      </c>
      <c r="K81" s="271">
        <v>0</v>
      </c>
    </row>
    <row r="82" spans="1:11" ht="12.75">
      <c r="A82" s="269" t="s">
        <v>692</v>
      </c>
      <c r="B82" s="270" t="s">
        <v>600</v>
      </c>
      <c r="C82" s="271">
        <v>13684.76</v>
      </c>
      <c r="D82" s="271">
        <v>5369.07</v>
      </c>
      <c r="E82" s="271">
        <v>-8315.69</v>
      </c>
      <c r="F82" s="272">
        <v>0</v>
      </c>
      <c r="G82" s="272">
        <v>0</v>
      </c>
      <c r="H82" s="271">
        <v>0</v>
      </c>
      <c r="I82" s="272">
        <v>0</v>
      </c>
      <c r="J82" s="272">
        <v>0</v>
      </c>
      <c r="K82" s="271">
        <v>-8315.69</v>
      </c>
    </row>
    <row r="83" spans="1:11" ht="12.75">
      <c r="A83" s="269" t="s">
        <v>692</v>
      </c>
      <c r="B83" s="270" t="s">
        <v>602</v>
      </c>
      <c r="C83" s="271">
        <v>22656.3</v>
      </c>
      <c r="D83" s="271">
        <v>4645.12</v>
      </c>
      <c r="E83" s="271">
        <v>0</v>
      </c>
      <c r="F83" s="272">
        <v>0</v>
      </c>
      <c r="G83" s="272">
        <v>0</v>
      </c>
      <c r="H83" s="271">
        <v>-881.56</v>
      </c>
      <c r="I83" s="272">
        <v>0</v>
      </c>
      <c r="J83" s="272">
        <v>0</v>
      </c>
      <c r="K83" s="271">
        <v>-881.56</v>
      </c>
    </row>
    <row r="84" spans="1:11" ht="12.75">
      <c r="A84" s="269" t="s">
        <v>692</v>
      </c>
      <c r="B84" s="270" t="s">
        <v>602</v>
      </c>
      <c r="C84" s="271">
        <v>1618.05</v>
      </c>
      <c r="D84" s="271">
        <v>411</v>
      </c>
      <c r="E84" s="271">
        <v>-1207.05</v>
      </c>
      <c r="F84" s="272">
        <v>0</v>
      </c>
      <c r="G84" s="272">
        <v>0</v>
      </c>
      <c r="H84" s="271">
        <v>0</v>
      </c>
      <c r="I84" s="272">
        <v>0</v>
      </c>
      <c r="J84" s="272">
        <v>0</v>
      </c>
      <c r="K84" s="271">
        <v>-1207.05</v>
      </c>
    </row>
    <row r="85" spans="1:11" ht="12.75">
      <c r="A85" s="269" t="s">
        <v>692</v>
      </c>
      <c r="B85" s="270" t="s">
        <v>604</v>
      </c>
      <c r="C85" s="271">
        <v>11744</v>
      </c>
      <c r="D85" s="271">
        <v>5538</v>
      </c>
      <c r="E85" s="271">
        <v>0</v>
      </c>
      <c r="F85" s="272">
        <v>0</v>
      </c>
      <c r="G85" s="272">
        <v>0</v>
      </c>
      <c r="H85" s="271">
        <v>143</v>
      </c>
      <c r="I85" s="272">
        <v>0</v>
      </c>
      <c r="J85" s="272">
        <v>0</v>
      </c>
      <c r="K85" s="271">
        <v>143</v>
      </c>
    </row>
    <row r="86" spans="1:11" ht="12.75">
      <c r="A86" s="269" t="s">
        <v>692</v>
      </c>
      <c r="B86" s="270" t="s">
        <v>604</v>
      </c>
      <c r="C86" s="271">
        <v>4586.95</v>
      </c>
      <c r="D86" s="271">
        <v>2239.91</v>
      </c>
      <c r="E86" s="271">
        <v>-2347.04</v>
      </c>
      <c r="F86" s="272">
        <v>0</v>
      </c>
      <c r="G86" s="272">
        <v>0</v>
      </c>
      <c r="H86" s="271">
        <v>0</v>
      </c>
      <c r="I86" s="272">
        <v>0</v>
      </c>
      <c r="J86" s="272">
        <v>0</v>
      </c>
      <c r="K86" s="271">
        <v>-2347.04</v>
      </c>
    </row>
    <row r="87" spans="1:11" ht="12.75">
      <c r="A87" s="269" t="s">
        <v>692</v>
      </c>
      <c r="B87" s="270" t="s">
        <v>606</v>
      </c>
      <c r="C87" s="271">
        <v>1407</v>
      </c>
      <c r="D87" s="271">
        <v>800</v>
      </c>
      <c r="E87" s="271">
        <v>-607</v>
      </c>
      <c r="F87" s="272">
        <v>0</v>
      </c>
      <c r="G87" s="272">
        <v>0</v>
      </c>
      <c r="H87" s="271">
        <v>0</v>
      </c>
      <c r="I87" s="272">
        <v>0</v>
      </c>
      <c r="J87" s="272">
        <v>0</v>
      </c>
      <c r="K87" s="271">
        <v>-607</v>
      </c>
    </row>
    <row r="88" spans="1:11" ht="12.75">
      <c r="A88" s="269" t="s">
        <v>692</v>
      </c>
      <c r="B88" s="270" t="s">
        <v>469</v>
      </c>
      <c r="C88" s="271">
        <v>32854.92</v>
      </c>
      <c r="D88" s="271">
        <v>6920.45</v>
      </c>
      <c r="E88" s="271">
        <v>-25934.47</v>
      </c>
      <c r="F88" s="272">
        <v>0</v>
      </c>
      <c r="G88" s="272">
        <v>0</v>
      </c>
      <c r="H88" s="271">
        <v>0</v>
      </c>
      <c r="I88" s="272">
        <v>0</v>
      </c>
      <c r="J88" s="272">
        <v>0</v>
      </c>
      <c r="K88" s="271">
        <v>-25934.47</v>
      </c>
    </row>
    <row r="89" spans="1:11" ht="12.75">
      <c r="A89" s="269" t="s">
        <v>692</v>
      </c>
      <c r="B89" s="270" t="s">
        <v>609</v>
      </c>
      <c r="C89" s="271">
        <v>2579.12</v>
      </c>
      <c r="D89" s="271">
        <v>1095.4</v>
      </c>
      <c r="E89" s="271">
        <v>0</v>
      </c>
      <c r="F89" s="272">
        <v>0</v>
      </c>
      <c r="G89" s="272">
        <v>0</v>
      </c>
      <c r="H89" s="271">
        <v>-224.6</v>
      </c>
      <c r="I89" s="272">
        <v>0</v>
      </c>
      <c r="J89" s="272">
        <v>0</v>
      </c>
      <c r="K89" s="271">
        <v>-224.6</v>
      </c>
    </row>
    <row r="90" spans="1:11" ht="12.75">
      <c r="A90" s="269" t="s">
        <v>692</v>
      </c>
      <c r="B90" s="270" t="s">
        <v>611</v>
      </c>
      <c r="C90" s="271">
        <v>32486.1</v>
      </c>
      <c r="D90" s="271">
        <v>7702.94</v>
      </c>
      <c r="E90" s="271">
        <v>0</v>
      </c>
      <c r="F90" s="272">
        <v>0</v>
      </c>
      <c r="G90" s="272">
        <v>0</v>
      </c>
      <c r="H90" s="271">
        <v>-2956.4</v>
      </c>
      <c r="I90" s="272">
        <v>0</v>
      </c>
      <c r="J90" s="272">
        <v>0</v>
      </c>
      <c r="K90" s="271">
        <v>-2956.4</v>
      </c>
    </row>
    <row r="91" spans="1:11" ht="12.75">
      <c r="A91" s="269" t="s">
        <v>692</v>
      </c>
      <c r="B91" s="270" t="s">
        <v>613</v>
      </c>
      <c r="C91" s="271">
        <v>52617.79</v>
      </c>
      <c r="D91" s="271">
        <v>13451.85</v>
      </c>
      <c r="E91" s="271">
        <v>-39165.94</v>
      </c>
      <c r="F91" s="272">
        <v>0</v>
      </c>
      <c r="G91" s="272">
        <v>0</v>
      </c>
      <c r="H91" s="271">
        <v>0</v>
      </c>
      <c r="I91" s="272">
        <v>0</v>
      </c>
      <c r="J91" s="272">
        <v>0</v>
      </c>
      <c r="K91" s="271">
        <v>-39165.94</v>
      </c>
    </row>
    <row r="92" spans="1:11" ht="12.75">
      <c r="A92" s="269" t="s">
        <v>692</v>
      </c>
      <c r="B92" s="270" t="s">
        <v>615</v>
      </c>
      <c r="C92" s="271">
        <v>130574</v>
      </c>
      <c r="D92" s="271">
        <v>68551.35</v>
      </c>
      <c r="E92" s="271">
        <v>0</v>
      </c>
      <c r="F92" s="272">
        <v>0</v>
      </c>
      <c r="G92" s="272">
        <v>0</v>
      </c>
      <c r="H92" s="271">
        <v>-10445.92</v>
      </c>
      <c r="I92" s="272">
        <v>0</v>
      </c>
      <c r="J92" s="272">
        <v>0</v>
      </c>
      <c r="K92" s="271">
        <v>-10445.92</v>
      </c>
    </row>
    <row r="93" spans="1:11" ht="12.75">
      <c r="A93" s="269" t="s">
        <v>692</v>
      </c>
      <c r="B93" s="270" t="s">
        <v>615</v>
      </c>
      <c r="C93" s="271">
        <v>141593</v>
      </c>
      <c r="D93" s="271">
        <v>74336.33</v>
      </c>
      <c r="E93" s="271">
        <v>-67256.67</v>
      </c>
      <c r="F93" s="272">
        <v>0</v>
      </c>
      <c r="G93" s="272">
        <v>0</v>
      </c>
      <c r="H93" s="271">
        <v>0</v>
      </c>
      <c r="I93" s="272">
        <v>0</v>
      </c>
      <c r="J93" s="272">
        <v>0</v>
      </c>
      <c r="K93" s="271">
        <v>-67256.67</v>
      </c>
    </row>
    <row r="94" spans="1:11" ht="12.75">
      <c r="A94" s="269" t="s">
        <v>692</v>
      </c>
      <c r="B94" s="270" t="s">
        <v>617</v>
      </c>
      <c r="C94" s="271">
        <v>19473.43</v>
      </c>
      <c r="D94" s="271">
        <v>3409.47</v>
      </c>
      <c r="E94" s="271">
        <v>0</v>
      </c>
      <c r="F94" s="272">
        <v>0</v>
      </c>
      <c r="G94" s="272">
        <v>0</v>
      </c>
      <c r="H94" s="271">
        <v>151.53</v>
      </c>
      <c r="I94" s="272">
        <v>0</v>
      </c>
      <c r="J94" s="272">
        <v>0</v>
      </c>
      <c r="K94" s="271">
        <v>151.53</v>
      </c>
    </row>
    <row r="95" spans="1:11" ht="12.75">
      <c r="A95" s="269" t="s">
        <v>692</v>
      </c>
      <c r="B95" s="270" t="s">
        <v>619</v>
      </c>
      <c r="C95" s="271">
        <v>4410.5</v>
      </c>
      <c r="D95" s="271">
        <v>299.96</v>
      </c>
      <c r="E95" s="271">
        <v>0</v>
      </c>
      <c r="F95" s="272">
        <v>0</v>
      </c>
      <c r="G95" s="272">
        <v>0</v>
      </c>
      <c r="H95" s="271">
        <v>-19.83</v>
      </c>
      <c r="I95" s="272">
        <v>0</v>
      </c>
      <c r="J95" s="272">
        <v>0</v>
      </c>
      <c r="K95" s="271">
        <v>-19.83</v>
      </c>
    </row>
    <row r="96" spans="1:11" ht="12.75">
      <c r="A96" s="269" t="s">
        <v>692</v>
      </c>
      <c r="B96" s="270" t="s">
        <v>619</v>
      </c>
      <c r="C96" s="271">
        <v>7469.99</v>
      </c>
      <c r="D96" s="271">
        <v>387.68</v>
      </c>
      <c r="E96" s="271">
        <v>-7082.31</v>
      </c>
      <c r="F96" s="272">
        <v>0</v>
      </c>
      <c r="G96" s="272">
        <v>0</v>
      </c>
      <c r="H96" s="271">
        <v>0</v>
      </c>
      <c r="I96" s="272">
        <v>0</v>
      </c>
      <c r="J96" s="272">
        <v>0</v>
      </c>
      <c r="K96" s="271">
        <v>-7082.31</v>
      </c>
    </row>
    <row r="97" spans="1:11" ht="12.75">
      <c r="A97" s="269" t="s">
        <v>692</v>
      </c>
      <c r="B97" s="270" t="s">
        <v>621</v>
      </c>
      <c r="C97" s="271">
        <v>2365</v>
      </c>
      <c r="D97" s="271">
        <v>1517</v>
      </c>
      <c r="E97" s="271">
        <v>0</v>
      </c>
      <c r="F97" s="272">
        <v>0</v>
      </c>
      <c r="G97" s="272">
        <v>0</v>
      </c>
      <c r="H97" s="271">
        <v>-83</v>
      </c>
      <c r="I97" s="272">
        <v>0</v>
      </c>
      <c r="J97" s="272">
        <v>0</v>
      </c>
      <c r="K97" s="271">
        <v>-83</v>
      </c>
    </row>
    <row r="98" spans="1:11" ht="12.75">
      <c r="A98" s="269" t="s">
        <v>692</v>
      </c>
      <c r="B98" s="270" t="s">
        <v>621</v>
      </c>
      <c r="C98" s="271">
        <v>18599.6</v>
      </c>
      <c r="D98" s="271">
        <v>3628.06</v>
      </c>
      <c r="E98" s="271">
        <v>-14971.54</v>
      </c>
      <c r="F98" s="272">
        <v>0</v>
      </c>
      <c r="G98" s="272">
        <v>0</v>
      </c>
      <c r="H98" s="271">
        <v>0</v>
      </c>
      <c r="I98" s="272">
        <v>0</v>
      </c>
      <c r="J98" s="272">
        <v>0</v>
      </c>
      <c r="K98" s="271">
        <v>-14971.54</v>
      </c>
    </row>
    <row r="99" spans="1:11" ht="12.75">
      <c r="A99" s="269" t="s">
        <v>692</v>
      </c>
      <c r="B99" s="270" t="s">
        <v>623</v>
      </c>
      <c r="C99" s="271">
        <v>2081.53</v>
      </c>
      <c r="D99" s="271">
        <v>1745.27</v>
      </c>
      <c r="E99" s="271">
        <v>-336.26</v>
      </c>
      <c r="F99" s="272">
        <v>0</v>
      </c>
      <c r="G99" s="272">
        <v>0</v>
      </c>
      <c r="H99" s="271">
        <v>0</v>
      </c>
      <c r="I99" s="272">
        <v>0</v>
      </c>
      <c r="J99" s="272">
        <v>0</v>
      </c>
      <c r="K99" s="271">
        <v>-336.26</v>
      </c>
    </row>
    <row r="100" spans="1:11" ht="12.75">
      <c r="A100" s="269" t="s">
        <v>692</v>
      </c>
      <c r="B100" s="270" t="s">
        <v>625</v>
      </c>
      <c r="C100" s="271">
        <v>20092.46</v>
      </c>
      <c r="D100" s="271">
        <v>4803.98</v>
      </c>
      <c r="E100" s="271">
        <v>-15288.48</v>
      </c>
      <c r="F100" s="272">
        <v>0</v>
      </c>
      <c r="G100" s="272">
        <v>0</v>
      </c>
      <c r="H100" s="271">
        <v>0</v>
      </c>
      <c r="I100" s="272">
        <v>0</v>
      </c>
      <c r="J100" s="272">
        <v>0</v>
      </c>
      <c r="K100" s="271">
        <v>-15288.48</v>
      </c>
    </row>
    <row r="101" spans="1:11" ht="12.75">
      <c r="A101" s="459" t="s">
        <v>690</v>
      </c>
      <c r="B101" s="460"/>
      <c r="C101" s="238">
        <f>SUM(C70:C100)</f>
        <v>787187.7799999999</v>
      </c>
      <c r="D101" s="238">
        <f>SUM(D70:D100)</f>
        <v>245348.7</v>
      </c>
      <c r="E101" s="238">
        <f>SUM(E70:E100)</f>
        <v>-221530.13000000003</v>
      </c>
      <c r="F101" s="238">
        <v>0</v>
      </c>
      <c r="G101" s="238">
        <v>0</v>
      </c>
      <c r="H101" s="238">
        <f>SUM(H70:H100)</f>
        <v>-15461.47</v>
      </c>
      <c r="I101" s="238">
        <v>0</v>
      </c>
      <c r="J101" s="238">
        <v>0</v>
      </c>
      <c r="K101" s="238">
        <f>SUM(K70:K100)</f>
        <v>-236991.60000000003</v>
      </c>
    </row>
    <row r="102" spans="1:11" ht="12.75">
      <c r="A102" s="269" t="s">
        <v>692</v>
      </c>
      <c r="B102" s="272" t="s">
        <v>628</v>
      </c>
      <c r="C102" s="273">
        <v>800</v>
      </c>
      <c r="D102" s="273">
        <v>636</v>
      </c>
      <c r="E102" s="273">
        <v>0</v>
      </c>
      <c r="F102" s="274">
        <v>0</v>
      </c>
      <c r="G102" s="274">
        <v>0</v>
      </c>
      <c r="H102" s="273">
        <v>52</v>
      </c>
      <c r="I102" s="274">
        <v>0</v>
      </c>
      <c r="J102" s="274">
        <v>0</v>
      </c>
      <c r="K102" s="273">
        <v>52</v>
      </c>
    </row>
    <row r="103" spans="1:11" ht="12.75">
      <c r="A103" s="269" t="s">
        <v>692</v>
      </c>
      <c r="B103" s="272" t="s">
        <v>628</v>
      </c>
      <c r="C103" s="273">
        <v>26197.9</v>
      </c>
      <c r="D103" s="273">
        <v>7310.82</v>
      </c>
      <c r="E103" s="273">
        <v>-18887.08</v>
      </c>
      <c r="F103" s="274">
        <v>0</v>
      </c>
      <c r="G103" s="274">
        <v>0</v>
      </c>
      <c r="H103" s="273">
        <v>0</v>
      </c>
      <c r="I103" s="274">
        <v>0</v>
      </c>
      <c r="J103" s="274">
        <v>0</v>
      </c>
      <c r="K103" s="273">
        <v>-18887.08</v>
      </c>
    </row>
    <row r="104" spans="1:11" ht="12.75">
      <c r="A104" s="269" t="s">
        <v>692</v>
      </c>
      <c r="B104" s="272" t="s">
        <v>630</v>
      </c>
      <c r="C104" s="273">
        <v>10090.5</v>
      </c>
      <c r="D104" s="273">
        <v>3360</v>
      </c>
      <c r="E104" s="273">
        <v>-6730.5</v>
      </c>
      <c r="F104" s="274">
        <v>0</v>
      </c>
      <c r="G104" s="274">
        <v>0</v>
      </c>
      <c r="H104" s="273">
        <v>0</v>
      </c>
      <c r="I104" s="274">
        <v>0</v>
      </c>
      <c r="J104" s="274">
        <v>0</v>
      </c>
      <c r="K104" s="273">
        <v>-6730.5</v>
      </c>
    </row>
    <row r="105" spans="1:11" ht="12.75">
      <c r="A105" s="269" t="s">
        <v>692</v>
      </c>
      <c r="B105" s="272" t="s">
        <v>632</v>
      </c>
      <c r="C105" s="273">
        <v>10687.09</v>
      </c>
      <c r="D105" s="273">
        <v>5456.61</v>
      </c>
      <c r="E105" s="273">
        <v>-5230.48</v>
      </c>
      <c r="F105" s="274">
        <v>0</v>
      </c>
      <c r="G105" s="274">
        <v>0</v>
      </c>
      <c r="H105" s="273">
        <v>0</v>
      </c>
      <c r="I105" s="274">
        <v>0</v>
      </c>
      <c r="J105" s="274">
        <v>0</v>
      </c>
      <c r="K105" s="273">
        <v>-5230.48</v>
      </c>
    </row>
    <row r="106" spans="1:11" ht="12.75">
      <c r="A106" s="269" t="s">
        <v>692</v>
      </c>
      <c r="B106" s="272" t="s">
        <v>634</v>
      </c>
      <c r="C106" s="273">
        <v>24660.54</v>
      </c>
      <c r="D106" s="273">
        <v>12677.83</v>
      </c>
      <c r="E106" s="273">
        <v>-11982.71</v>
      </c>
      <c r="F106" s="274">
        <v>0</v>
      </c>
      <c r="G106" s="274">
        <v>0</v>
      </c>
      <c r="H106" s="273">
        <v>0</v>
      </c>
      <c r="I106" s="274">
        <v>0</v>
      </c>
      <c r="J106" s="274">
        <v>0</v>
      </c>
      <c r="K106" s="273">
        <v>-11982.71</v>
      </c>
    </row>
    <row r="107" spans="1:11" ht="12.75">
      <c r="A107" s="269" t="s">
        <v>692</v>
      </c>
      <c r="B107" s="272" t="s">
        <v>636</v>
      </c>
      <c r="C107" s="273">
        <v>15463.94</v>
      </c>
      <c r="D107" s="273">
        <v>6918.08</v>
      </c>
      <c r="E107" s="273">
        <v>-8545.86</v>
      </c>
      <c r="F107" s="274">
        <v>0</v>
      </c>
      <c r="G107" s="274">
        <v>0</v>
      </c>
      <c r="H107" s="273">
        <v>0</v>
      </c>
      <c r="I107" s="274">
        <v>0</v>
      </c>
      <c r="J107" s="274">
        <v>0</v>
      </c>
      <c r="K107" s="273">
        <v>-8545.86</v>
      </c>
    </row>
    <row r="108" spans="1:11" ht="12.75">
      <c r="A108" s="269" t="s">
        <v>692</v>
      </c>
      <c r="B108" s="272" t="s">
        <v>638</v>
      </c>
      <c r="C108" s="273">
        <v>14876</v>
      </c>
      <c r="D108" s="273">
        <v>8240.04</v>
      </c>
      <c r="E108" s="273">
        <v>0</v>
      </c>
      <c r="F108" s="274">
        <v>0</v>
      </c>
      <c r="G108" s="274">
        <v>0</v>
      </c>
      <c r="H108" s="273">
        <v>-970.56</v>
      </c>
      <c r="I108" s="274">
        <v>0</v>
      </c>
      <c r="J108" s="274">
        <v>0</v>
      </c>
      <c r="K108" s="273">
        <v>-970.56</v>
      </c>
    </row>
    <row r="109" spans="1:11" ht="12.75">
      <c r="A109" s="269" t="s">
        <v>692</v>
      </c>
      <c r="B109" s="272" t="s">
        <v>638</v>
      </c>
      <c r="C109" s="273">
        <v>16910.17</v>
      </c>
      <c r="D109" s="273">
        <v>9956.72</v>
      </c>
      <c r="E109" s="273">
        <v>-6953.45</v>
      </c>
      <c r="F109" s="274">
        <v>0</v>
      </c>
      <c r="G109" s="274">
        <v>0</v>
      </c>
      <c r="H109" s="273">
        <v>0</v>
      </c>
      <c r="I109" s="274">
        <v>0</v>
      </c>
      <c r="J109" s="274">
        <v>0</v>
      </c>
      <c r="K109" s="275">
        <v>-6953.45</v>
      </c>
    </row>
    <row r="110" spans="1:11" ht="12.75">
      <c r="A110" s="459" t="s">
        <v>198</v>
      </c>
      <c r="B110" s="460"/>
      <c r="C110" s="238">
        <v>119686.14</v>
      </c>
      <c r="D110" s="238">
        <f>SUM(D102:D109)</f>
        <v>54556.100000000006</v>
      </c>
      <c r="E110" s="238">
        <f>SUM(E102:E109)</f>
        <v>-58330.08</v>
      </c>
      <c r="F110" s="238">
        <v>0</v>
      </c>
      <c r="G110" s="238">
        <v>0</v>
      </c>
      <c r="H110" s="238">
        <f>SUM(H102:H109)</f>
        <v>-918.56</v>
      </c>
      <c r="I110" s="238">
        <v>0</v>
      </c>
      <c r="J110" s="238">
        <v>0</v>
      </c>
      <c r="K110" s="238">
        <f>SUM(K102:K109)</f>
        <v>-59248.64</v>
      </c>
    </row>
    <row r="111" spans="1:11" ht="12.75">
      <c r="A111" s="269" t="s">
        <v>692</v>
      </c>
      <c r="B111" s="272" t="s">
        <v>655</v>
      </c>
      <c r="C111" s="271">
        <v>22344.5</v>
      </c>
      <c r="D111" s="271">
        <v>24713.75</v>
      </c>
      <c r="E111" s="271">
        <v>2369.25</v>
      </c>
      <c r="F111" s="272">
        <v>0</v>
      </c>
      <c r="G111" s="272">
        <v>0</v>
      </c>
      <c r="H111" s="271">
        <v>0</v>
      </c>
      <c r="I111" s="272">
        <v>0</v>
      </c>
      <c r="J111" s="272">
        <v>0</v>
      </c>
      <c r="K111" s="271">
        <v>2369.25</v>
      </c>
    </row>
    <row r="112" spans="1:11" ht="12.75">
      <c r="A112" s="269" t="s">
        <v>692</v>
      </c>
      <c r="B112" s="272" t="s">
        <v>656</v>
      </c>
      <c r="C112" s="271">
        <v>13389.58</v>
      </c>
      <c r="D112" s="271">
        <v>13902.48</v>
      </c>
      <c r="E112" s="271">
        <v>0</v>
      </c>
      <c r="F112" s="272">
        <v>0</v>
      </c>
      <c r="G112" s="272">
        <v>0</v>
      </c>
      <c r="H112" s="271">
        <v>222.93</v>
      </c>
      <c r="I112" s="272">
        <v>0</v>
      </c>
      <c r="J112" s="272">
        <v>0</v>
      </c>
      <c r="K112" s="271">
        <v>222.93</v>
      </c>
    </row>
    <row r="113" spans="1:11" ht="12.75">
      <c r="A113" s="269" t="s">
        <v>692</v>
      </c>
      <c r="B113" s="272" t="s">
        <v>656</v>
      </c>
      <c r="C113" s="271">
        <v>14972.45</v>
      </c>
      <c r="D113" s="271">
        <v>28812</v>
      </c>
      <c r="E113" s="271">
        <v>13839.55</v>
      </c>
      <c r="F113" s="272">
        <v>0</v>
      </c>
      <c r="G113" s="272">
        <v>0</v>
      </c>
      <c r="H113" s="271">
        <v>0</v>
      </c>
      <c r="I113" s="272">
        <v>0</v>
      </c>
      <c r="J113" s="272">
        <v>0</v>
      </c>
      <c r="K113" s="271">
        <v>13839.55</v>
      </c>
    </row>
    <row r="114" spans="1:11" ht="12.75">
      <c r="A114" s="269" t="s">
        <v>692</v>
      </c>
      <c r="B114" s="272" t="s">
        <v>657</v>
      </c>
      <c r="C114" s="271">
        <v>14225.7</v>
      </c>
      <c r="D114" s="271">
        <v>27963.6</v>
      </c>
      <c r="E114" s="271">
        <v>13737.9</v>
      </c>
      <c r="F114" s="272">
        <v>0</v>
      </c>
      <c r="G114" s="272">
        <v>0</v>
      </c>
      <c r="H114" s="271">
        <v>0</v>
      </c>
      <c r="I114" s="272">
        <v>0</v>
      </c>
      <c r="J114" s="272">
        <v>0</v>
      </c>
      <c r="K114" s="271">
        <v>13737.9</v>
      </c>
    </row>
    <row r="115" spans="1:11" ht="12.75">
      <c r="A115" s="269" t="s">
        <v>692</v>
      </c>
      <c r="B115" s="272" t="s">
        <v>658</v>
      </c>
      <c r="C115" s="271">
        <v>13799.64</v>
      </c>
      <c r="D115" s="271">
        <v>14172.9</v>
      </c>
      <c r="E115" s="271">
        <v>0</v>
      </c>
      <c r="F115" s="272">
        <v>0</v>
      </c>
      <c r="G115" s="272">
        <v>0</v>
      </c>
      <c r="H115" s="271">
        <v>373.8</v>
      </c>
      <c r="I115" s="272">
        <v>0</v>
      </c>
      <c r="J115" s="272">
        <v>0</v>
      </c>
      <c r="K115" s="271">
        <v>373.8</v>
      </c>
    </row>
    <row r="116" spans="1:11" ht="12.75">
      <c r="A116" s="269" t="s">
        <v>692</v>
      </c>
      <c r="B116" s="272" t="s">
        <v>658</v>
      </c>
      <c r="C116" s="271">
        <v>14288.36</v>
      </c>
      <c r="D116" s="271">
        <v>28345.8</v>
      </c>
      <c r="E116" s="271">
        <v>14057.44</v>
      </c>
      <c r="F116" s="272">
        <v>0</v>
      </c>
      <c r="G116" s="272">
        <v>0</v>
      </c>
      <c r="H116" s="271">
        <v>0</v>
      </c>
      <c r="I116" s="272">
        <v>0</v>
      </c>
      <c r="J116" s="272">
        <v>0</v>
      </c>
      <c r="K116" s="271">
        <v>14057.44</v>
      </c>
    </row>
    <row r="117" spans="1:11" ht="12.75">
      <c r="A117" s="269" t="s">
        <v>692</v>
      </c>
      <c r="B117" s="272" t="s">
        <v>659</v>
      </c>
      <c r="C117" s="271">
        <v>22615.37</v>
      </c>
      <c r="D117" s="271">
        <v>42744.3</v>
      </c>
      <c r="E117" s="271">
        <v>20128.93</v>
      </c>
      <c r="F117" s="272">
        <v>0</v>
      </c>
      <c r="G117" s="272">
        <v>0</v>
      </c>
      <c r="H117" s="271">
        <v>0</v>
      </c>
      <c r="I117" s="272">
        <v>0</v>
      </c>
      <c r="J117" s="272">
        <v>0</v>
      </c>
      <c r="K117" s="271">
        <v>20128.93</v>
      </c>
    </row>
    <row r="118" spans="1:11" ht="12.75">
      <c r="A118" s="269" t="s">
        <v>692</v>
      </c>
      <c r="B118" s="272" t="s">
        <v>660</v>
      </c>
      <c r="C118" s="271">
        <v>21266.06</v>
      </c>
      <c r="D118" s="271">
        <v>32750.71</v>
      </c>
      <c r="E118" s="271">
        <v>0</v>
      </c>
      <c r="F118" s="272">
        <v>0</v>
      </c>
      <c r="G118" s="272">
        <v>0</v>
      </c>
      <c r="H118" s="271">
        <v>574.41</v>
      </c>
      <c r="I118" s="272">
        <v>0</v>
      </c>
      <c r="J118" s="272">
        <v>0</v>
      </c>
      <c r="K118" s="271">
        <v>574.41</v>
      </c>
    </row>
    <row r="119" spans="1:11" ht="12.75">
      <c r="A119" s="269" t="s">
        <v>692</v>
      </c>
      <c r="B119" s="272" t="s">
        <v>660</v>
      </c>
      <c r="C119" s="271">
        <v>31074.09</v>
      </c>
      <c r="D119" s="271">
        <v>42078</v>
      </c>
      <c r="E119" s="271">
        <v>11003.91</v>
      </c>
      <c r="F119" s="272">
        <v>0</v>
      </c>
      <c r="G119" s="272">
        <v>0</v>
      </c>
      <c r="H119" s="271">
        <v>0</v>
      </c>
      <c r="I119" s="272">
        <v>0</v>
      </c>
      <c r="J119" s="272">
        <v>0</v>
      </c>
      <c r="K119" s="271">
        <v>11003.91</v>
      </c>
    </row>
    <row r="120" spans="1:11" ht="12.75">
      <c r="A120" s="269" t="s">
        <v>692</v>
      </c>
      <c r="B120" s="272" t="s">
        <v>661</v>
      </c>
      <c r="C120" s="271">
        <v>58771.31</v>
      </c>
      <c r="D120" s="271">
        <v>90870</v>
      </c>
      <c r="E120" s="271">
        <v>0</v>
      </c>
      <c r="F120" s="272">
        <v>0</v>
      </c>
      <c r="G120" s="272">
        <v>0</v>
      </c>
      <c r="H120" s="271">
        <v>1820</v>
      </c>
      <c r="I120" s="272">
        <v>0</v>
      </c>
      <c r="J120" s="272">
        <v>0</v>
      </c>
      <c r="K120" s="271">
        <v>1820</v>
      </c>
    </row>
    <row r="121" spans="1:11" ht="12.75">
      <c r="A121" s="269" t="s">
        <v>692</v>
      </c>
      <c r="B121" s="272" t="s">
        <v>661</v>
      </c>
      <c r="C121" s="271">
        <v>17300.71</v>
      </c>
      <c r="D121" s="271">
        <v>29707.5</v>
      </c>
      <c r="E121" s="271">
        <v>12406.79</v>
      </c>
      <c r="F121" s="272">
        <v>0</v>
      </c>
      <c r="G121" s="272">
        <v>0</v>
      </c>
      <c r="H121" s="271">
        <v>0</v>
      </c>
      <c r="I121" s="272">
        <v>0</v>
      </c>
      <c r="J121" s="272">
        <v>0</v>
      </c>
      <c r="K121" s="271">
        <v>12406.79</v>
      </c>
    </row>
    <row r="122" spans="1:11" ht="12.75">
      <c r="A122" s="269" t="s">
        <v>692</v>
      </c>
      <c r="B122" s="272" t="s">
        <v>662</v>
      </c>
      <c r="C122" s="271">
        <v>26403.45</v>
      </c>
      <c r="D122" s="271">
        <v>29312.8</v>
      </c>
      <c r="E122" s="271">
        <v>0</v>
      </c>
      <c r="F122" s="272">
        <v>0</v>
      </c>
      <c r="G122" s="272">
        <v>0</v>
      </c>
      <c r="H122" s="271">
        <v>114.4</v>
      </c>
      <c r="I122" s="272">
        <v>0</v>
      </c>
      <c r="J122" s="272">
        <v>0</v>
      </c>
      <c r="K122" s="271">
        <v>114.4</v>
      </c>
    </row>
    <row r="123" spans="1:11" ht="12.75">
      <c r="A123" s="269" t="s">
        <v>692</v>
      </c>
      <c r="B123" s="272" t="s">
        <v>664</v>
      </c>
      <c r="C123" s="271">
        <v>7589.52</v>
      </c>
      <c r="D123" s="271">
        <v>7333.2</v>
      </c>
      <c r="E123" s="271">
        <v>0</v>
      </c>
      <c r="F123" s="272">
        <v>0</v>
      </c>
      <c r="G123" s="272">
        <v>0</v>
      </c>
      <c r="H123" s="271">
        <v>-123.6</v>
      </c>
      <c r="I123" s="272">
        <v>0</v>
      </c>
      <c r="J123" s="272">
        <v>0</v>
      </c>
      <c r="K123" s="271">
        <v>-123.6</v>
      </c>
    </row>
    <row r="124" spans="1:11" ht="12.75">
      <c r="A124" s="281"/>
      <c r="B124" s="278"/>
      <c r="C124" s="238">
        <f>SUM(C111:C123)</f>
        <v>278040.74</v>
      </c>
      <c r="D124" s="238">
        <f>SUM(D111:D123)</f>
        <v>412707.0399999999</v>
      </c>
      <c r="E124" s="238">
        <f>SUM(E111:E123)</f>
        <v>87543.76999999999</v>
      </c>
      <c r="F124" s="238"/>
      <c r="G124" s="238"/>
      <c r="H124" s="238">
        <f>SUM(H111:H123)</f>
        <v>2981.94</v>
      </c>
      <c r="I124" s="238"/>
      <c r="J124" s="238"/>
      <c r="K124" s="238">
        <f>SUM(K111:K123)</f>
        <v>90525.70999999999</v>
      </c>
    </row>
    <row r="125" spans="1:11" ht="12.75">
      <c r="A125" s="459" t="s">
        <v>691</v>
      </c>
      <c r="B125" s="460"/>
      <c r="C125" s="282">
        <f>C124+C110+C101</f>
        <v>1184914.66</v>
      </c>
      <c r="D125" s="282">
        <f>D124+D110+D101</f>
        <v>712611.8399999999</v>
      </c>
      <c r="E125" s="282">
        <f>E124+E110+E101</f>
        <v>-192316.44000000006</v>
      </c>
      <c r="F125" s="282"/>
      <c r="G125" s="282"/>
      <c r="H125" s="282">
        <f>H124+H110+H101</f>
        <v>-13398.09</v>
      </c>
      <c r="I125" s="282"/>
      <c r="J125" s="282"/>
      <c r="K125" s="282">
        <f>K124+K110+K101</f>
        <v>-205714.53000000003</v>
      </c>
    </row>
    <row r="126" spans="1:11" ht="12.75">
      <c r="A126" s="269" t="s">
        <v>693</v>
      </c>
      <c r="B126" s="270" t="s">
        <v>586</v>
      </c>
      <c r="C126" s="271">
        <v>4500</v>
      </c>
      <c r="D126" s="271">
        <v>0</v>
      </c>
      <c r="E126" s="271">
        <v>0</v>
      </c>
      <c r="F126" s="272">
        <v>0</v>
      </c>
      <c r="G126" s="272">
        <v>0</v>
      </c>
      <c r="H126" s="271">
        <v>0</v>
      </c>
      <c r="I126" s="272">
        <v>0</v>
      </c>
      <c r="J126" s="272">
        <v>0</v>
      </c>
      <c r="K126" s="271">
        <v>0</v>
      </c>
    </row>
    <row r="127" spans="1:11" ht="12.75">
      <c r="A127" s="269" t="s">
        <v>693</v>
      </c>
      <c r="B127" s="270" t="s">
        <v>586</v>
      </c>
      <c r="C127" s="271">
        <v>32679.87</v>
      </c>
      <c r="D127" s="271">
        <v>0</v>
      </c>
      <c r="E127" s="271">
        <v>-32679.87</v>
      </c>
      <c r="F127" s="272">
        <v>0</v>
      </c>
      <c r="G127" s="272">
        <v>0</v>
      </c>
      <c r="H127" s="271">
        <v>0</v>
      </c>
      <c r="I127" s="272">
        <v>0</v>
      </c>
      <c r="J127" s="272">
        <v>0</v>
      </c>
      <c r="K127" s="271">
        <v>-32679.87</v>
      </c>
    </row>
    <row r="128" spans="1:11" ht="12.75">
      <c r="A128" s="269" t="s">
        <v>693</v>
      </c>
      <c r="B128" s="270" t="s">
        <v>588</v>
      </c>
      <c r="C128" s="271">
        <v>852.89</v>
      </c>
      <c r="D128" s="271">
        <v>1358.24</v>
      </c>
      <c r="E128" s="271">
        <v>505.35</v>
      </c>
      <c r="F128" s="272">
        <v>0</v>
      </c>
      <c r="G128" s="272">
        <v>0</v>
      </c>
      <c r="H128" s="271">
        <v>0</v>
      </c>
      <c r="I128" s="272">
        <v>0</v>
      </c>
      <c r="J128" s="272">
        <v>0</v>
      </c>
      <c r="K128" s="271">
        <v>505.35</v>
      </c>
    </row>
    <row r="129" spans="1:11" ht="12.75">
      <c r="A129" s="269" t="s">
        <v>693</v>
      </c>
      <c r="B129" s="270" t="s">
        <v>590</v>
      </c>
      <c r="C129" s="271">
        <v>49302.12</v>
      </c>
      <c r="D129" s="271">
        <v>6373.62</v>
      </c>
      <c r="E129" s="271">
        <v>0</v>
      </c>
      <c r="F129" s="272">
        <v>0</v>
      </c>
      <c r="G129" s="272">
        <v>0</v>
      </c>
      <c r="H129" s="271">
        <v>-869.13</v>
      </c>
      <c r="I129" s="272">
        <v>0</v>
      </c>
      <c r="J129" s="272">
        <v>0</v>
      </c>
      <c r="K129" s="271">
        <v>-869.13</v>
      </c>
    </row>
    <row r="130" spans="1:11" ht="12.75">
      <c r="A130" s="269" t="s">
        <v>693</v>
      </c>
      <c r="B130" s="270" t="s">
        <v>592</v>
      </c>
      <c r="C130" s="271">
        <v>60663.12</v>
      </c>
      <c r="D130" s="271">
        <v>6231</v>
      </c>
      <c r="E130" s="271">
        <v>0</v>
      </c>
      <c r="F130" s="272">
        <v>0</v>
      </c>
      <c r="G130" s="272">
        <v>0</v>
      </c>
      <c r="H130" s="271">
        <v>-830.8</v>
      </c>
      <c r="I130" s="272">
        <v>0</v>
      </c>
      <c r="J130" s="272">
        <v>0</v>
      </c>
      <c r="K130" s="271">
        <v>-830.8</v>
      </c>
    </row>
    <row r="131" spans="1:11" ht="12.75">
      <c r="A131" s="269" t="s">
        <v>693</v>
      </c>
      <c r="B131" s="270" t="s">
        <v>592</v>
      </c>
      <c r="C131" s="271">
        <v>6394.47</v>
      </c>
      <c r="D131" s="271">
        <v>1172.25</v>
      </c>
      <c r="E131" s="271">
        <v>-5222.22</v>
      </c>
      <c r="F131" s="272">
        <v>0</v>
      </c>
      <c r="G131" s="272">
        <v>0</v>
      </c>
      <c r="H131" s="271">
        <v>0</v>
      </c>
      <c r="I131" s="272">
        <v>0</v>
      </c>
      <c r="J131" s="272">
        <v>0</v>
      </c>
      <c r="K131" s="271">
        <v>-5222.22</v>
      </c>
    </row>
    <row r="132" spans="1:11" ht="12.75">
      <c r="A132" s="269" t="s">
        <v>693</v>
      </c>
      <c r="B132" s="270" t="s">
        <v>594</v>
      </c>
      <c r="C132" s="271">
        <v>24016.8</v>
      </c>
      <c r="D132" s="271">
        <v>1679.22</v>
      </c>
      <c r="E132" s="271">
        <v>0</v>
      </c>
      <c r="F132" s="272">
        <v>0</v>
      </c>
      <c r="G132" s="272">
        <v>0</v>
      </c>
      <c r="H132" s="271">
        <v>-207.54</v>
      </c>
      <c r="I132" s="272">
        <v>0</v>
      </c>
      <c r="J132" s="272">
        <v>0</v>
      </c>
      <c r="K132" s="271">
        <v>-207.54</v>
      </c>
    </row>
    <row r="133" spans="1:11" ht="12.75">
      <c r="A133" s="269" t="s">
        <v>693</v>
      </c>
      <c r="B133" s="270" t="s">
        <v>596</v>
      </c>
      <c r="C133" s="271">
        <v>46768.75</v>
      </c>
      <c r="D133" s="271">
        <v>6038.8</v>
      </c>
      <c r="E133" s="271">
        <v>0</v>
      </c>
      <c r="F133" s="272">
        <v>0</v>
      </c>
      <c r="G133" s="272">
        <v>0</v>
      </c>
      <c r="H133" s="271">
        <v>-183</v>
      </c>
      <c r="I133" s="272">
        <v>0</v>
      </c>
      <c r="J133" s="272">
        <v>0</v>
      </c>
      <c r="K133" s="271">
        <v>-183</v>
      </c>
    </row>
    <row r="134" spans="1:11" ht="12.75">
      <c r="A134" s="269" t="s">
        <v>693</v>
      </c>
      <c r="B134" s="270" t="s">
        <v>596</v>
      </c>
      <c r="C134" s="271">
        <v>1587.8</v>
      </c>
      <c r="D134" s="271">
        <v>338.18</v>
      </c>
      <c r="E134" s="271">
        <v>-1249.62</v>
      </c>
      <c r="F134" s="272">
        <v>0</v>
      </c>
      <c r="G134" s="272">
        <v>0</v>
      </c>
      <c r="H134" s="271">
        <v>0</v>
      </c>
      <c r="I134" s="272">
        <v>0</v>
      </c>
      <c r="J134" s="272">
        <v>0</v>
      </c>
      <c r="K134" s="271">
        <v>-1249.62</v>
      </c>
    </row>
    <row r="135" spans="1:11" ht="12.75">
      <c r="A135" s="269" t="s">
        <v>693</v>
      </c>
      <c r="B135" s="270" t="s">
        <v>598</v>
      </c>
      <c r="C135" s="271">
        <v>28692.21</v>
      </c>
      <c r="D135" s="271">
        <v>9974.84</v>
      </c>
      <c r="E135" s="271">
        <v>0</v>
      </c>
      <c r="F135" s="272">
        <v>0</v>
      </c>
      <c r="G135" s="272">
        <v>0</v>
      </c>
      <c r="H135" s="271">
        <v>0</v>
      </c>
      <c r="I135" s="272">
        <v>0</v>
      </c>
      <c r="J135" s="272">
        <v>0</v>
      </c>
      <c r="K135" s="271">
        <v>0</v>
      </c>
    </row>
    <row r="136" spans="1:11" ht="12.75">
      <c r="A136" s="269" t="s">
        <v>693</v>
      </c>
      <c r="B136" s="270" t="s">
        <v>598</v>
      </c>
      <c r="C136" s="271">
        <v>1055.25</v>
      </c>
      <c r="D136" s="271">
        <v>580</v>
      </c>
      <c r="E136" s="271">
        <v>-475.25</v>
      </c>
      <c r="F136" s="272">
        <v>0</v>
      </c>
      <c r="G136" s="272">
        <v>0</v>
      </c>
      <c r="H136" s="271">
        <v>0</v>
      </c>
      <c r="I136" s="272">
        <v>0</v>
      </c>
      <c r="J136" s="272">
        <v>0</v>
      </c>
      <c r="K136" s="271">
        <v>-475.25</v>
      </c>
    </row>
    <row r="137" spans="1:11" ht="12.75">
      <c r="A137" s="269" t="s">
        <v>693</v>
      </c>
      <c r="B137" s="270" t="s">
        <v>600</v>
      </c>
      <c r="C137" s="271">
        <v>7780</v>
      </c>
      <c r="D137" s="271">
        <v>3500</v>
      </c>
      <c r="E137" s="271">
        <v>0</v>
      </c>
      <c r="F137" s="272">
        <v>0</v>
      </c>
      <c r="G137" s="272">
        <v>0</v>
      </c>
      <c r="H137" s="271">
        <v>-200</v>
      </c>
      <c r="I137" s="272">
        <v>0</v>
      </c>
      <c r="J137" s="272">
        <v>0</v>
      </c>
      <c r="K137" s="271">
        <v>-200</v>
      </c>
    </row>
    <row r="138" spans="1:11" ht="12.75">
      <c r="A138" s="269" t="s">
        <v>693</v>
      </c>
      <c r="B138" s="270" t="s">
        <v>600</v>
      </c>
      <c r="C138" s="271">
        <v>13684.76</v>
      </c>
      <c r="D138" s="271">
        <v>5078.85</v>
      </c>
      <c r="E138" s="271">
        <v>-8605.91</v>
      </c>
      <c r="F138" s="272">
        <v>0</v>
      </c>
      <c r="G138" s="272">
        <v>0</v>
      </c>
      <c r="H138" s="271">
        <v>0</v>
      </c>
      <c r="I138" s="272">
        <v>0</v>
      </c>
      <c r="J138" s="272">
        <v>0</v>
      </c>
      <c r="K138" s="271">
        <v>-8605.91</v>
      </c>
    </row>
    <row r="139" spans="1:11" ht="12.75">
      <c r="A139" s="269" t="s">
        <v>693</v>
      </c>
      <c r="B139" s="270" t="s">
        <v>602</v>
      </c>
      <c r="C139" s="271">
        <v>22656.3</v>
      </c>
      <c r="D139" s="271">
        <v>4984.18</v>
      </c>
      <c r="E139" s="271">
        <v>0</v>
      </c>
      <c r="F139" s="272">
        <v>0</v>
      </c>
      <c r="G139" s="272">
        <v>0</v>
      </c>
      <c r="H139" s="271">
        <v>-542.5</v>
      </c>
      <c r="I139" s="272">
        <v>0</v>
      </c>
      <c r="J139" s="272">
        <v>0</v>
      </c>
      <c r="K139" s="271">
        <v>-542.5</v>
      </c>
    </row>
    <row r="140" spans="1:11" ht="12.75">
      <c r="A140" s="269" t="s">
        <v>693</v>
      </c>
      <c r="B140" s="270" t="s">
        <v>602</v>
      </c>
      <c r="C140" s="271">
        <v>1618.05</v>
      </c>
      <c r="D140" s="271">
        <v>441</v>
      </c>
      <c r="E140" s="271">
        <v>-1177.05</v>
      </c>
      <c r="F140" s="272">
        <v>0</v>
      </c>
      <c r="G140" s="272">
        <v>0</v>
      </c>
      <c r="H140" s="271">
        <v>0</v>
      </c>
      <c r="I140" s="272">
        <v>0</v>
      </c>
      <c r="J140" s="272">
        <v>0</v>
      </c>
      <c r="K140" s="271">
        <v>-1177.05</v>
      </c>
    </row>
    <row r="141" spans="1:11" ht="12.75">
      <c r="A141" s="269" t="s">
        <v>693</v>
      </c>
      <c r="B141" s="270" t="s">
        <v>604</v>
      </c>
      <c r="C141" s="271">
        <v>11744</v>
      </c>
      <c r="D141" s="271">
        <v>5587.4</v>
      </c>
      <c r="E141" s="271">
        <v>0</v>
      </c>
      <c r="F141" s="272">
        <v>0</v>
      </c>
      <c r="G141" s="272">
        <v>0</v>
      </c>
      <c r="H141" s="271">
        <v>192.4</v>
      </c>
      <c r="I141" s="272">
        <v>0</v>
      </c>
      <c r="J141" s="272">
        <v>0</v>
      </c>
      <c r="K141" s="271">
        <v>192.4</v>
      </c>
    </row>
    <row r="142" spans="1:11" ht="12.75">
      <c r="A142" s="269" t="s">
        <v>693</v>
      </c>
      <c r="B142" s="270" t="s">
        <v>604</v>
      </c>
      <c r="C142" s="271">
        <v>4586.95</v>
      </c>
      <c r="D142" s="271">
        <v>2259.89</v>
      </c>
      <c r="E142" s="271">
        <v>-2327.06</v>
      </c>
      <c r="F142" s="272">
        <v>0</v>
      </c>
      <c r="G142" s="272">
        <v>0</v>
      </c>
      <c r="H142" s="271">
        <v>0</v>
      </c>
      <c r="I142" s="272">
        <v>0</v>
      </c>
      <c r="J142" s="272">
        <v>0</v>
      </c>
      <c r="K142" s="271">
        <v>-2327.06</v>
      </c>
    </row>
    <row r="143" spans="1:11" ht="12.75">
      <c r="A143" s="269" t="s">
        <v>693</v>
      </c>
      <c r="B143" s="270" t="s">
        <v>606</v>
      </c>
      <c r="C143" s="271">
        <v>1407</v>
      </c>
      <c r="D143" s="271">
        <v>800</v>
      </c>
      <c r="E143" s="271">
        <v>-607</v>
      </c>
      <c r="F143" s="272">
        <v>0</v>
      </c>
      <c r="G143" s="272">
        <v>0</v>
      </c>
      <c r="H143" s="271">
        <v>0</v>
      </c>
      <c r="I143" s="272">
        <v>0</v>
      </c>
      <c r="J143" s="272">
        <v>0</v>
      </c>
      <c r="K143" s="271">
        <v>-607</v>
      </c>
    </row>
    <row r="144" spans="1:11" ht="12.75">
      <c r="A144" s="269" t="s">
        <v>693</v>
      </c>
      <c r="B144" s="270" t="s">
        <v>469</v>
      </c>
      <c r="C144" s="271">
        <v>32854.92</v>
      </c>
      <c r="D144" s="271">
        <v>8371.02</v>
      </c>
      <c r="E144" s="271">
        <v>-24483.9</v>
      </c>
      <c r="F144" s="272">
        <v>0</v>
      </c>
      <c r="G144" s="272">
        <v>0</v>
      </c>
      <c r="H144" s="271">
        <v>0</v>
      </c>
      <c r="I144" s="272">
        <v>0</v>
      </c>
      <c r="J144" s="272">
        <v>0</v>
      </c>
      <c r="K144" s="271">
        <v>-24483.9</v>
      </c>
    </row>
    <row r="145" spans="1:11" ht="12.75">
      <c r="A145" s="269" t="s">
        <v>693</v>
      </c>
      <c r="B145" s="270" t="s">
        <v>609</v>
      </c>
      <c r="C145" s="271">
        <v>2579.12</v>
      </c>
      <c r="D145" s="271">
        <v>1155</v>
      </c>
      <c r="E145" s="271">
        <v>0</v>
      </c>
      <c r="F145" s="272">
        <v>0</v>
      </c>
      <c r="G145" s="272">
        <v>0</v>
      </c>
      <c r="H145" s="271">
        <v>-165</v>
      </c>
      <c r="I145" s="272">
        <v>0</v>
      </c>
      <c r="J145" s="272">
        <v>0</v>
      </c>
      <c r="K145" s="271">
        <v>-165</v>
      </c>
    </row>
    <row r="146" spans="1:11" ht="12.75">
      <c r="A146" s="269" t="s">
        <v>693</v>
      </c>
      <c r="B146" s="270" t="s">
        <v>611</v>
      </c>
      <c r="C146" s="271">
        <v>32486.1</v>
      </c>
      <c r="D146" s="271">
        <v>8123.04</v>
      </c>
      <c r="E146" s="271">
        <v>0</v>
      </c>
      <c r="F146" s="272">
        <v>0</v>
      </c>
      <c r="G146" s="272">
        <v>0</v>
      </c>
      <c r="H146" s="271">
        <v>-2536.3</v>
      </c>
      <c r="I146" s="272">
        <v>0</v>
      </c>
      <c r="J146" s="272">
        <v>0</v>
      </c>
      <c r="K146" s="271">
        <v>-2536.3</v>
      </c>
    </row>
    <row r="147" spans="1:11" ht="12.75">
      <c r="A147" s="269" t="s">
        <v>693</v>
      </c>
      <c r="B147" s="270" t="s">
        <v>613</v>
      </c>
      <c r="C147" s="271">
        <v>52617.79</v>
      </c>
      <c r="D147" s="271">
        <v>14949.86</v>
      </c>
      <c r="E147" s="271">
        <v>-37667.93</v>
      </c>
      <c r="F147" s="272">
        <v>0</v>
      </c>
      <c r="G147" s="272">
        <v>0</v>
      </c>
      <c r="H147" s="271">
        <v>0</v>
      </c>
      <c r="I147" s="272">
        <v>0</v>
      </c>
      <c r="J147" s="272">
        <v>0</v>
      </c>
      <c r="K147" s="271">
        <v>-37667.93</v>
      </c>
    </row>
    <row r="148" spans="1:11" ht="12.75">
      <c r="A148" s="269" t="s">
        <v>693</v>
      </c>
      <c r="B148" s="270" t="s">
        <v>615</v>
      </c>
      <c r="C148" s="271">
        <v>130574</v>
      </c>
      <c r="D148" s="271">
        <v>71423.98</v>
      </c>
      <c r="E148" s="271">
        <v>0</v>
      </c>
      <c r="F148" s="272">
        <v>0</v>
      </c>
      <c r="G148" s="272">
        <v>0</v>
      </c>
      <c r="H148" s="271">
        <v>-7573.29</v>
      </c>
      <c r="I148" s="272">
        <v>0</v>
      </c>
      <c r="J148" s="272">
        <v>0</v>
      </c>
      <c r="K148" s="271">
        <v>-7573.29</v>
      </c>
    </row>
    <row r="149" spans="1:11" ht="12.75">
      <c r="A149" s="269" t="s">
        <v>693</v>
      </c>
      <c r="B149" s="270" t="s">
        <v>615</v>
      </c>
      <c r="C149" s="271">
        <v>141593</v>
      </c>
      <c r="D149" s="271">
        <v>77451.37</v>
      </c>
      <c r="E149" s="271">
        <v>-64141.63</v>
      </c>
      <c r="F149" s="272">
        <v>0</v>
      </c>
      <c r="G149" s="272">
        <v>0</v>
      </c>
      <c r="H149" s="271">
        <v>0</v>
      </c>
      <c r="I149" s="272">
        <v>0</v>
      </c>
      <c r="J149" s="272">
        <v>0</v>
      </c>
      <c r="K149" s="271">
        <v>-64141.63</v>
      </c>
    </row>
    <row r="150" spans="1:11" ht="12.75">
      <c r="A150" s="269" t="s">
        <v>693</v>
      </c>
      <c r="B150" s="270" t="s">
        <v>617</v>
      </c>
      <c r="C150" s="271">
        <v>19473.43</v>
      </c>
      <c r="D150" s="271">
        <v>3409.47</v>
      </c>
      <c r="E150" s="271">
        <v>0</v>
      </c>
      <c r="F150" s="272">
        <v>0</v>
      </c>
      <c r="G150" s="272">
        <v>0</v>
      </c>
      <c r="H150" s="271">
        <v>151.53</v>
      </c>
      <c r="I150" s="272">
        <v>0</v>
      </c>
      <c r="J150" s="272">
        <v>0</v>
      </c>
      <c r="K150" s="271">
        <v>151.53</v>
      </c>
    </row>
    <row r="151" spans="1:11" ht="12.75">
      <c r="A151" s="269" t="s">
        <v>693</v>
      </c>
      <c r="B151" s="270" t="s">
        <v>619</v>
      </c>
      <c r="C151" s="271">
        <v>4410.5</v>
      </c>
      <c r="D151" s="271">
        <v>290.04</v>
      </c>
      <c r="E151" s="271">
        <v>0</v>
      </c>
      <c r="F151" s="272">
        <v>0</v>
      </c>
      <c r="G151" s="272">
        <v>0</v>
      </c>
      <c r="H151" s="271">
        <v>-29.75</v>
      </c>
      <c r="I151" s="272">
        <v>0</v>
      </c>
      <c r="J151" s="272">
        <v>0</v>
      </c>
      <c r="K151" s="271">
        <v>-29.75</v>
      </c>
    </row>
    <row r="152" spans="1:11" ht="12.75">
      <c r="A152" s="269" t="s">
        <v>693</v>
      </c>
      <c r="B152" s="270" t="s">
        <v>619</v>
      </c>
      <c r="C152" s="271">
        <v>7469.99</v>
      </c>
      <c r="D152" s="271">
        <v>374.87</v>
      </c>
      <c r="E152" s="271">
        <v>-7095.12</v>
      </c>
      <c r="F152" s="272">
        <v>0</v>
      </c>
      <c r="G152" s="272">
        <v>0</v>
      </c>
      <c r="H152" s="271">
        <v>0</v>
      </c>
      <c r="I152" s="272">
        <v>0</v>
      </c>
      <c r="J152" s="272">
        <v>0</v>
      </c>
      <c r="K152" s="271">
        <v>-7095.12</v>
      </c>
    </row>
    <row r="153" spans="1:11" ht="12.75">
      <c r="A153" s="269" t="s">
        <v>693</v>
      </c>
      <c r="B153" s="270" t="s">
        <v>621</v>
      </c>
      <c r="C153" s="271">
        <v>2365</v>
      </c>
      <c r="D153" s="271">
        <v>1510</v>
      </c>
      <c r="E153" s="271">
        <v>0</v>
      </c>
      <c r="F153" s="272">
        <v>0</v>
      </c>
      <c r="G153" s="272">
        <v>0</v>
      </c>
      <c r="H153" s="271">
        <v>-90</v>
      </c>
      <c r="I153" s="272">
        <v>0</v>
      </c>
      <c r="J153" s="272">
        <v>0</v>
      </c>
      <c r="K153" s="271">
        <v>-90</v>
      </c>
    </row>
    <row r="154" spans="1:11" ht="12.75">
      <c r="A154" s="269" t="s">
        <v>693</v>
      </c>
      <c r="B154" s="270" t="s">
        <v>621</v>
      </c>
      <c r="C154" s="271">
        <v>18599.6</v>
      </c>
      <c r="D154" s="271">
        <v>3611.32</v>
      </c>
      <c r="E154" s="271">
        <v>-14988.28</v>
      </c>
      <c r="F154" s="272">
        <v>0</v>
      </c>
      <c r="G154" s="272">
        <v>0</v>
      </c>
      <c r="H154" s="271">
        <v>0</v>
      </c>
      <c r="I154" s="272">
        <v>0</v>
      </c>
      <c r="J154" s="272">
        <v>0</v>
      </c>
      <c r="K154" s="271">
        <v>-14988.28</v>
      </c>
    </row>
    <row r="155" spans="1:11" ht="12.75">
      <c r="A155" s="269" t="s">
        <v>693</v>
      </c>
      <c r="B155" s="270" t="s">
        <v>623</v>
      </c>
      <c r="C155" s="271">
        <v>2081.53</v>
      </c>
      <c r="D155" s="271">
        <v>1745.6</v>
      </c>
      <c r="E155" s="271">
        <v>-335.93</v>
      </c>
      <c r="F155" s="272">
        <v>0</v>
      </c>
      <c r="G155" s="272">
        <v>0</v>
      </c>
      <c r="H155" s="271">
        <v>0</v>
      </c>
      <c r="I155" s="272">
        <v>0</v>
      </c>
      <c r="J155" s="272">
        <v>0</v>
      </c>
      <c r="K155" s="271">
        <v>-335.93</v>
      </c>
    </row>
    <row r="156" spans="1:11" ht="12.75">
      <c r="A156" s="269" t="s">
        <v>693</v>
      </c>
      <c r="B156" s="270" t="s">
        <v>625</v>
      </c>
      <c r="C156" s="271">
        <v>20092.46</v>
      </c>
      <c r="D156" s="271">
        <v>5042.33</v>
      </c>
      <c r="E156" s="271">
        <v>-15050.13</v>
      </c>
      <c r="F156" s="272">
        <v>0</v>
      </c>
      <c r="G156" s="272">
        <v>0</v>
      </c>
      <c r="H156" s="271">
        <v>0</v>
      </c>
      <c r="I156" s="272">
        <v>0</v>
      </c>
      <c r="J156" s="272">
        <v>0</v>
      </c>
      <c r="K156" s="271">
        <v>-15050.13</v>
      </c>
    </row>
    <row r="157" spans="1:11" ht="12.75">
      <c r="A157" s="459" t="s">
        <v>690</v>
      </c>
      <c r="B157" s="460"/>
      <c r="C157" s="238">
        <f>SUM(C126:C156)</f>
        <v>787187.7799999999</v>
      </c>
      <c r="D157" s="238">
        <f>SUM(D126:D156)</f>
        <v>253855.37</v>
      </c>
      <c r="E157" s="238">
        <f>SUM(E126:E156)</f>
        <v>-215601.55</v>
      </c>
      <c r="F157" s="238">
        <v>0</v>
      </c>
      <c r="G157" s="238">
        <v>0</v>
      </c>
      <c r="H157" s="238">
        <f>SUM(H126:H156)</f>
        <v>-12883.38</v>
      </c>
      <c r="I157" s="238">
        <v>0</v>
      </c>
      <c r="J157" s="238">
        <v>0</v>
      </c>
      <c r="K157" s="238">
        <f>SUM(K126:K156)</f>
        <v>-228484.93</v>
      </c>
    </row>
    <row r="158" spans="1:11" ht="12.75">
      <c r="A158" s="269" t="s">
        <v>693</v>
      </c>
      <c r="B158" s="272" t="s">
        <v>628</v>
      </c>
      <c r="C158" s="273">
        <v>800</v>
      </c>
      <c r="D158" s="273">
        <v>660</v>
      </c>
      <c r="E158" s="273">
        <v>0</v>
      </c>
      <c r="F158" s="274">
        <v>0</v>
      </c>
      <c r="G158" s="274">
        <v>0</v>
      </c>
      <c r="H158" s="273">
        <v>76</v>
      </c>
      <c r="I158" s="274">
        <v>0</v>
      </c>
      <c r="J158" s="274">
        <v>0</v>
      </c>
      <c r="K158" s="273">
        <v>76</v>
      </c>
    </row>
    <row r="159" spans="1:11" ht="12.75">
      <c r="A159" s="269" t="s">
        <v>693</v>
      </c>
      <c r="B159" s="272" t="s">
        <v>628</v>
      </c>
      <c r="C159" s="273">
        <v>26197.9</v>
      </c>
      <c r="D159" s="273">
        <v>7586.7</v>
      </c>
      <c r="E159" s="273">
        <v>-18611.2</v>
      </c>
      <c r="F159" s="274">
        <v>0</v>
      </c>
      <c r="G159" s="274">
        <v>0</v>
      </c>
      <c r="H159" s="273">
        <v>0</v>
      </c>
      <c r="I159" s="274">
        <v>0</v>
      </c>
      <c r="J159" s="274">
        <v>0</v>
      </c>
      <c r="K159" s="273">
        <v>-18611.2</v>
      </c>
    </row>
    <row r="160" spans="1:11" ht="12.75">
      <c r="A160" s="269" t="s">
        <v>693</v>
      </c>
      <c r="B160" s="272" t="s">
        <v>630</v>
      </c>
      <c r="C160" s="273">
        <v>10090.5</v>
      </c>
      <c r="D160" s="273">
        <v>3402</v>
      </c>
      <c r="E160" s="273">
        <v>-6688.5</v>
      </c>
      <c r="F160" s="274">
        <v>0</v>
      </c>
      <c r="G160" s="274">
        <v>0</v>
      </c>
      <c r="H160" s="273">
        <v>0</v>
      </c>
      <c r="I160" s="274">
        <v>0</v>
      </c>
      <c r="J160" s="274">
        <v>0</v>
      </c>
      <c r="K160" s="273">
        <v>-6688.5</v>
      </c>
    </row>
    <row r="161" spans="1:11" ht="12.75">
      <c r="A161" s="269" t="s">
        <v>693</v>
      </c>
      <c r="B161" s="272" t="s">
        <v>632</v>
      </c>
      <c r="C161" s="273">
        <v>10687.09</v>
      </c>
      <c r="D161" s="273">
        <v>5409.24</v>
      </c>
      <c r="E161" s="273">
        <v>-5277.85</v>
      </c>
      <c r="F161" s="274">
        <v>0</v>
      </c>
      <c r="G161" s="274">
        <v>0</v>
      </c>
      <c r="H161" s="273">
        <v>0</v>
      </c>
      <c r="I161" s="274">
        <v>0</v>
      </c>
      <c r="J161" s="274">
        <v>0</v>
      </c>
      <c r="K161" s="273">
        <v>-5277.85</v>
      </c>
    </row>
    <row r="162" spans="1:11" ht="12.75">
      <c r="A162" s="269" t="s">
        <v>693</v>
      </c>
      <c r="B162" s="272" t="s">
        <v>634</v>
      </c>
      <c r="C162" s="273">
        <v>24660.54</v>
      </c>
      <c r="D162" s="273">
        <v>15004.92</v>
      </c>
      <c r="E162" s="273">
        <v>-9655.62</v>
      </c>
      <c r="F162" s="274">
        <v>0</v>
      </c>
      <c r="G162" s="274">
        <v>0</v>
      </c>
      <c r="H162" s="273">
        <v>0</v>
      </c>
      <c r="I162" s="274">
        <v>0</v>
      </c>
      <c r="J162" s="274">
        <v>0</v>
      </c>
      <c r="K162" s="273">
        <v>-9655.62</v>
      </c>
    </row>
    <row r="163" spans="1:11" ht="12.75">
      <c r="A163" s="269" t="s">
        <v>693</v>
      </c>
      <c r="B163" s="272" t="s">
        <v>636</v>
      </c>
      <c r="C163" s="273">
        <v>15463.94</v>
      </c>
      <c r="D163" s="273">
        <v>6934.71</v>
      </c>
      <c r="E163" s="273">
        <v>-8529.23</v>
      </c>
      <c r="F163" s="274">
        <v>0</v>
      </c>
      <c r="G163" s="274">
        <v>0</v>
      </c>
      <c r="H163" s="273">
        <v>0</v>
      </c>
      <c r="I163" s="274">
        <v>0</v>
      </c>
      <c r="J163" s="274">
        <v>0</v>
      </c>
      <c r="K163" s="273">
        <v>-8529.23</v>
      </c>
    </row>
    <row r="164" spans="1:11" ht="12.75">
      <c r="A164" s="269" t="s">
        <v>693</v>
      </c>
      <c r="B164" s="272" t="s">
        <v>638</v>
      </c>
      <c r="C164" s="273">
        <v>14876</v>
      </c>
      <c r="D164" s="273">
        <v>8436.84</v>
      </c>
      <c r="E164" s="273">
        <v>0</v>
      </c>
      <c r="F164" s="274">
        <v>0</v>
      </c>
      <c r="G164" s="274">
        <v>0</v>
      </c>
      <c r="H164" s="273">
        <v>-773.76</v>
      </c>
      <c r="I164" s="274">
        <v>0</v>
      </c>
      <c r="J164" s="274">
        <v>0</v>
      </c>
      <c r="K164" s="273">
        <v>-773.76</v>
      </c>
    </row>
    <row r="165" spans="1:11" ht="12.75">
      <c r="A165" s="269" t="s">
        <v>693</v>
      </c>
      <c r="B165" s="272" t="s">
        <v>638</v>
      </c>
      <c r="C165" s="273">
        <v>16910.17</v>
      </c>
      <c r="D165" s="273">
        <v>10194.52</v>
      </c>
      <c r="E165" s="273">
        <v>-6715.65</v>
      </c>
      <c r="F165" s="274">
        <v>0</v>
      </c>
      <c r="G165" s="274">
        <v>0</v>
      </c>
      <c r="H165" s="273">
        <v>0</v>
      </c>
      <c r="I165" s="274">
        <v>0</v>
      </c>
      <c r="J165" s="274">
        <v>0</v>
      </c>
      <c r="K165" s="275">
        <v>-6715.65</v>
      </c>
    </row>
    <row r="166" spans="1:11" ht="12.75">
      <c r="A166" s="459" t="s">
        <v>198</v>
      </c>
      <c r="B166" s="460"/>
      <c r="C166" s="238">
        <f>SUM(C158:C165)</f>
        <v>119686.14</v>
      </c>
      <c r="D166" s="238">
        <f>SUM(D158:D165)</f>
        <v>57628.93000000001</v>
      </c>
      <c r="E166" s="238">
        <f>SUM(E158:E165)</f>
        <v>-55478.05000000001</v>
      </c>
      <c r="F166" s="238">
        <v>0</v>
      </c>
      <c r="G166" s="238">
        <v>0</v>
      </c>
      <c r="H166" s="238">
        <f>SUM(H158:H165)</f>
        <v>-697.76</v>
      </c>
      <c r="I166" s="238">
        <v>0</v>
      </c>
      <c r="J166" s="238">
        <v>0</v>
      </c>
      <c r="K166" s="238">
        <f>SUM(K158:K165)</f>
        <v>-56175.81000000001</v>
      </c>
    </row>
    <row r="167" spans="1:11" ht="12.75">
      <c r="A167" s="269" t="s">
        <v>693</v>
      </c>
      <c r="B167" s="272" t="s">
        <v>655</v>
      </c>
      <c r="C167" s="271">
        <v>18620.42</v>
      </c>
      <c r="D167" s="271">
        <v>20081.25</v>
      </c>
      <c r="E167" s="271">
        <v>1460.83</v>
      </c>
      <c r="F167" s="272">
        <v>0</v>
      </c>
      <c r="G167" s="272">
        <v>0</v>
      </c>
      <c r="H167" s="271">
        <v>0</v>
      </c>
      <c r="I167" s="272">
        <v>0</v>
      </c>
      <c r="J167" s="272">
        <v>0</v>
      </c>
      <c r="K167" s="271">
        <v>1460.83</v>
      </c>
    </row>
    <row r="168" spans="1:11" ht="12.75">
      <c r="A168" s="269" t="s">
        <v>693</v>
      </c>
      <c r="B168" s="272" t="s">
        <v>656</v>
      </c>
      <c r="C168" s="271">
        <v>13389.58</v>
      </c>
      <c r="D168" s="271">
        <v>13863.97</v>
      </c>
      <c r="E168" s="271">
        <v>0</v>
      </c>
      <c r="F168" s="272">
        <v>0</v>
      </c>
      <c r="G168" s="272">
        <v>0</v>
      </c>
      <c r="H168" s="271">
        <v>184.42</v>
      </c>
      <c r="I168" s="272">
        <v>0</v>
      </c>
      <c r="J168" s="272">
        <v>0</v>
      </c>
      <c r="K168" s="271">
        <v>184.42</v>
      </c>
    </row>
    <row r="169" spans="1:11" ht="12.75">
      <c r="A169" s="269" t="s">
        <v>693</v>
      </c>
      <c r="B169" s="272" t="s">
        <v>656</v>
      </c>
      <c r="C169" s="271">
        <v>14972.45</v>
      </c>
      <c r="D169" s="271">
        <v>28732.2</v>
      </c>
      <c r="E169" s="271">
        <v>13759.75</v>
      </c>
      <c r="F169" s="272">
        <v>0</v>
      </c>
      <c r="G169" s="272">
        <v>0</v>
      </c>
      <c r="H169" s="271">
        <v>0</v>
      </c>
      <c r="I169" s="272">
        <v>0</v>
      </c>
      <c r="J169" s="272">
        <v>0</v>
      </c>
      <c r="K169" s="271">
        <v>13759.75</v>
      </c>
    </row>
    <row r="170" spans="1:11" ht="12.75">
      <c r="A170" s="269" t="s">
        <v>693</v>
      </c>
      <c r="B170" s="272" t="s">
        <v>657</v>
      </c>
      <c r="C170" s="271">
        <v>14225.7</v>
      </c>
      <c r="D170" s="271">
        <v>28211.4</v>
      </c>
      <c r="E170" s="271">
        <v>13985.7</v>
      </c>
      <c r="F170" s="272">
        <v>0</v>
      </c>
      <c r="G170" s="272">
        <v>0</v>
      </c>
      <c r="H170" s="271">
        <v>0</v>
      </c>
      <c r="I170" s="272">
        <v>0</v>
      </c>
      <c r="J170" s="272">
        <v>0</v>
      </c>
      <c r="K170" s="271">
        <v>13985.7</v>
      </c>
    </row>
    <row r="171" spans="1:11" ht="12.75">
      <c r="A171" s="269" t="s">
        <v>693</v>
      </c>
      <c r="B171" s="272" t="s">
        <v>658</v>
      </c>
      <c r="C171" s="271">
        <v>13799.64</v>
      </c>
      <c r="D171" s="271">
        <v>14175</v>
      </c>
      <c r="E171" s="271">
        <v>0</v>
      </c>
      <c r="F171" s="272">
        <v>0</v>
      </c>
      <c r="G171" s="272">
        <v>0</v>
      </c>
      <c r="H171" s="271">
        <v>375.9</v>
      </c>
      <c r="I171" s="272">
        <v>0</v>
      </c>
      <c r="J171" s="272">
        <v>0</v>
      </c>
      <c r="K171" s="271">
        <v>375.9</v>
      </c>
    </row>
    <row r="172" spans="1:11" ht="12.75">
      <c r="A172" s="269" t="s">
        <v>693</v>
      </c>
      <c r="B172" s="272" t="s">
        <v>658</v>
      </c>
      <c r="C172" s="271">
        <v>14288.36</v>
      </c>
      <c r="D172" s="271">
        <v>28350</v>
      </c>
      <c r="E172" s="271">
        <v>14061.64</v>
      </c>
      <c r="F172" s="272">
        <v>0</v>
      </c>
      <c r="G172" s="272">
        <v>0</v>
      </c>
      <c r="H172" s="271">
        <v>0</v>
      </c>
      <c r="I172" s="272">
        <v>0</v>
      </c>
      <c r="J172" s="272">
        <v>0</v>
      </c>
      <c r="K172" s="271">
        <v>14061.64</v>
      </c>
    </row>
    <row r="173" spans="1:11" ht="12.75">
      <c r="A173" s="269" t="s">
        <v>693</v>
      </c>
      <c r="B173" s="272" t="s">
        <v>659</v>
      </c>
      <c r="C173" s="271">
        <v>22615.37</v>
      </c>
      <c r="D173" s="271">
        <v>42864</v>
      </c>
      <c r="E173" s="271">
        <v>20248.63</v>
      </c>
      <c r="F173" s="272">
        <v>0</v>
      </c>
      <c r="G173" s="272">
        <v>0</v>
      </c>
      <c r="H173" s="271">
        <v>0</v>
      </c>
      <c r="I173" s="272">
        <v>0</v>
      </c>
      <c r="J173" s="272">
        <v>0</v>
      </c>
      <c r="K173" s="271">
        <v>20248.63</v>
      </c>
    </row>
    <row r="174" spans="1:11" ht="12.75">
      <c r="A174" s="269" t="s">
        <v>693</v>
      </c>
      <c r="B174" s="272" t="s">
        <v>660</v>
      </c>
      <c r="C174" s="271">
        <v>21266.06</v>
      </c>
      <c r="D174" s="271">
        <v>32816.09</v>
      </c>
      <c r="E174" s="271">
        <v>0</v>
      </c>
      <c r="F174" s="272">
        <v>0</v>
      </c>
      <c r="G174" s="272">
        <v>0</v>
      </c>
      <c r="H174" s="271">
        <v>639.79</v>
      </c>
      <c r="I174" s="272">
        <v>0</v>
      </c>
      <c r="J174" s="272">
        <v>0</v>
      </c>
      <c r="K174" s="271">
        <v>639.79</v>
      </c>
    </row>
    <row r="175" spans="1:11" ht="12.75">
      <c r="A175" s="269" t="s">
        <v>693</v>
      </c>
      <c r="B175" s="272" t="s">
        <v>660</v>
      </c>
      <c r="C175" s="271">
        <v>31074.09</v>
      </c>
      <c r="D175" s="271">
        <v>42162</v>
      </c>
      <c r="E175" s="271">
        <v>11087.91</v>
      </c>
      <c r="F175" s="272">
        <v>0</v>
      </c>
      <c r="G175" s="272">
        <v>0</v>
      </c>
      <c r="H175" s="271">
        <v>0</v>
      </c>
      <c r="I175" s="272">
        <v>0</v>
      </c>
      <c r="J175" s="272">
        <v>0</v>
      </c>
      <c r="K175" s="271">
        <v>11087.91</v>
      </c>
    </row>
    <row r="176" spans="1:11" ht="12.75">
      <c r="A176" s="269" t="s">
        <v>693</v>
      </c>
      <c r="B176" s="272" t="s">
        <v>661</v>
      </c>
      <c r="C176" s="271">
        <v>58771.31</v>
      </c>
      <c r="D176" s="271">
        <v>91286</v>
      </c>
      <c r="E176" s="271">
        <v>0</v>
      </c>
      <c r="F176" s="272">
        <v>0</v>
      </c>
      <c r="G176" s="272">
        <v>0</v>
      </c>
      <c r="H176" s="271">
        <v>2236</v>
      </c>
      <c r="I176" s="272">
        <v>0</v>
      </c>
      <c r="J176" s="272">
        <v>0</v>
      </c>
      <c r="K176" s="271">
        <v>2236</v>
      </c>
    </row>
    <row r="177" spans="1:11" ht="12.75">
      <c r="A177" s="269" t="s">
        <v>693</v>
      </c>
      <c r="B177" s="272" t="s">
        <v>661</v>
      </c>
      <c r="C177" s="271">
        <v>17300.71</v>
      </c>
      <c r="D177" s="271">
        <v>29843.5</v>
      </c>
      <c r="E177" s="271">
        <v>12542.79</v>
      </c>
      <c r="F177" s="272">
        <v>0</v>
      </c>
      <c r="G177" s="272">
        <v>0</v>
      </c>
      <c r="H177" s="271">
        <v>0</v>
      </c>
      <c r="I177" s="272">
        <v>0</v>
      </c>
      <c r="J177" s="272">
        <v>0</v>
      </c>
      <c r="K177" s="271">
        <v>12542.79</v>
      </c>
    </row>
    <row r="178" spans="1:11" ht="12.75">
      <c r="A178" s="269" t="s">
        <v>693</v>
      </c>
      <c r="B178" s="272" t="s">
        <v>662</v>
      </c>
      <c r="C178" s="271">
        <v>26403.45</v>
      </c>
      <c r="D178" s="271">
        <v>29920</v>
      </c>
      <c r="E178" s="271">
        <v>0</v>
      </c>
      <c r="F178" s="272">
        <v>0</v>
      </c>
      <c r="G178" s="272">
        <v>0</v>
      </c>
      <c r="H178" s="271">
        <v>721.6</v>
      </c>
      <c r="I178" s="272">
        <v>0</v>
      </c>
      <c r="J178" s="272">
        <v>0</v>
      </c>
      <c r="K178" s="271">
        <v>721.6</v>
      </c>
    </row>
    <row r="179" spans="1:11" ht="12.75">
      <c r="A179" s="269" t="s">
        <v>693</v>
      </c>
      <c r="B179" s="272" t="s">
        <v>664</v>
      </c>
      <c r="C179" s="271">
        <v>7589.52</v>
      </c>
      <c r="D179" s="271">
        <v>7459.2</v>
      </c>
      <c r="E179" s="271">
        <v>0</v>
      </c>
      <c r="F179" s="272">
        <v>0</v>
      </c>
      <c r="G179" s="272">
        <v>0</v>
      </c>
      <c r="H179" s="271">
        <v>2.4</v>
      </c>
      <c r="I179" s="272">
        <v>0</v>
      </c>
      <c r="J179" s="272">
        <v>0</v>
      </c>
      <c r="K179" s="271">
        <v>2.4</v>
      </c>
    </row>
    <row r="180" spans="1:11" ht="12.75">
      <c r="A180" s="269"/>
      <c r="B180" s="272"/>
      <c r="C180" s="283">
        <f>SUM(C167:C179)</f>
        <v>274316.66</v>
      </c>
      <c r="D180" s="283">
        <f>SUM(D167:D179)</f>
        <v>409764.61000000004</v>
      </c>
      <c r="E180" s="283">
        <f>SUM(E167:E179)</f>
        <v>87147.25</v>
      </c>
      <c r="F180" s="283"/>
      <c r="G180" s="283"/>
      <c r="H180" s="283">
        <f>SUM(H167:H179)</f>
        <v>4160.11</v>
      </c>
      <c r="I180" s="283"/>
      <c r="J180" s="283"/>
      <c r="K180" s="283">
        <f>SUM(K167:K179)</f>
        <v>91307.36000000002</v>
      </c>
    </row>
    <row r="181" spans="1:11" ht="12.75">
      <c r="A181" s="281" t="s">
        <v>691</v>
      </c>
      <c r="B181" s="278"/>
      <c r="C181" s="238">
        <f>C180+C166+C157</f>
        <v>1181190.5799999998</v>
      </c>
      <c r="D181" s="238">
        <f>D180+D166+D157</f>
        <v>721248.91</v>
      </c>
      <c r="E181" s="238">
        <f>E180+E166+E157</f>
        <v>-183932.35</v>
      </c>
      <c r="F181" s="238">
        <v>0</v>
      </c>
      <c r="G181" s="238">
        <v>0</v>
      </c>
      <c r="H181" s="238">
        <f>H180+H166+H157</f>
        <v>-9421.029999999999</v>
      </c>
      <c r="I181" s="238">
        <v>0</v>
      </c>
      <c r="J181" s="238">
        <v>0</v>
      </c>
      <c r="K181" s="238">
        <f>K180+K166+K157</f>
        <v>-193353.38</v>
      </c>
    </row>
    <row r="182" spans="1:11" ht="12.75">
      <c r="A182" s="284" t="s">
        <v>694</v>
      </c>
      <c r="B182" s="270" t="s">
        <v>586</v>
      </c>
      <c r="C182" s="271">
        <v>4500</v>
      </c>
      <c r="D182" s="271">
        <v>0</v>
      </c>
      <c r="E182" s="271">
        <v>0</v>
      </c>
      <c r="F182" s="272">
        <v>0</v>
      </c>
      <c r="G182" s="272">
        <v>0</v>
      </c>
      <c r="H182" s="271">
        <v>0</v>
      </c>
      <c r="I182" s="272">
        <v>0</v>
      </c>
      <c r="J182" s="272">
        <v>0</v>
      </c>
      <c r="K182" s="271">
        <v>0</v>
      </c>
    </row>
    <row r="183" spans="1:11" ht="12.75">
      <c r="A183" s="284" t="s">
        <v>694</v>
      </c>
      <c r="B183" s="270" t="s">
        <v>586</v>
      </c>
      <c r="C183" s="271">
        <v>32679.87</v>
      </c>
      <c r="D183" s="271">
        <v>0</v>
      </c>
      <c r="E183" s="271">
        <v>-32679.87</v>
      </c>
      <c r="F183" s="272">
        <v>0</v>
      </c>
      <c r="G183" s="272">
        <v>0</v>
      </c>
      <c r="H183" s="271">
        <v>0</v>
      </c>
      <c r="I183" s="272">
        <v>0</v>
      </c>
      <c r="J183" s="272">
        <v>0</v>
      </c>
      <c r="K183" s="271">
        <v>-32679.87</v>
      </c>
    </row>
    <row r="184" spans="1:11" ht="12.75">
      <c r="A184" s="284" t="s">
        <v>694</v>
      </c>
      <c r="B184" s="270" t="s">
        <v>588</v>
      </c>
      <c r="C184" s="271">
        <v>852.89</v>
      </c>
      <c r="D184" s="271">
        <v>1514.96</v>
      </c>
      <c r="E184" s="271">
        <v>662.07</v>
      </c>
      <c r="F184" s="272">
        <v>0</v>
      </c>
      <c r="G184" s="272">
        <v>0</v>
      </c>
      <c r="H184" s="271">
        <v>0</v>
      </c>
      <c r="I184" s="272">
        <v>0</v>
      </c>
      <c r="J184" s="272">
        <v>0</v>
      </c>
      <c r="K184" s="271">
        <v>662.07</v>
      </c>
    </row>
    <row r="185" spans="1:11" ht="12.75">
      <c r="A185" s="284" t="s">
        <v>694</v>
      </c>
      <c r="B185" s="270" t="s">
        <v>590</v>
      </c>
      <c r="C185" s="271">
        <v>49302.12</v>
      </c>
      <c r="D185" s="271">
        <v>6953.04</v>
      </c>
      <c r="E185" s="271">
        <v>0</v>
      </c>
      <c r="F185" s="272">
        <v>0</v>
      </c>
      <c r="G185" s="272">
        <v>0</v>
      </c>
      <c r="H185" s="271">
        <v>-289.71</v>
      </c>
      <c r="I185" s="272">
        <v>0</v>
      </c>
      <c r="J185" s="272">
        <v>0</v>
      </c>
      <c r="K185" s="271">
        <v>-289.71</v>
      </c>
    </row>
    <row r="186" spans="1:11" ht="12.75">
      <c r="A186" s="284" t="s">
        <v>694</v>
      </c>
      <c r="B186" s="270" t="s">
        <v>592</v>
      </c>
      <c r="C186" s="271">
        <v>60663.12</v>
      </c>
      <c r="D186" s="271">
        <v>7227.96</v>
      </c>
      <c r="E186" s="271">
        <v>0</v>
      </c>
      <c r="F186" s="272">
        <v>0</v>
      </c>
      <c r="G186" s="272">
        <v>0</v>
      </c>
      <c r="H186" s="271">
        <v>166.16</v>
      </c>
      <c r="I186" s="272">
        <v>0</v>
      </c>
      <c r="J186" s="272">
        <v>0</v>
      </c>
      <c r="K186" s="271">
        <v>166.16</v>
      </c>
    </row>
    <row r="187" spans="1:11" ht="12.75">
      <c r="A187" s="284" t="s">
        <v>694</v>
      </c>
      <c r="B187" s="270" t="s">
        <v>592</v>
      </c>
      <c r="C187" s="271">
        <v>6394.47</v>
      </c>
      <c r="D187" s="271">
        <v>1359.81</v>
      </c>
      <c r="E187" s="271">
        <v>-5034.66</v>
      </c>
      <c r="F187" s="272">
        <v>0</v>
      </c>
      <c r="G187" s="272">
        <v>0</v>
      </c>
      <c r="H187" s="271">
        <v>0</v>
      </c>
      <c r="I187" s="272">
        <v>0</v>
      </c>
      <c r="J187" s="272">
        <v>0</v>
      </c>
      <c r="K187" s="271">
        <v>-5034.66</v>
      </c>
    </row>
    <row r="188" spans="1:11" ht="12.75">
      <c r="A188" s="284" t="s">
        <v>694</v>
      </c>
      <c r="B188" s="270" t="s">
        <v>594</v>
      </c>
      <c r="C188" s="271">
        <v>24016.8</v>
      </c>
      <c r="D188" s="271">
        <v>1677.64</v>
      </c>
      <c r="E188" s="271">
        <v>0</v>
      </c>
      <c r="F188" s="272">
        <v>0</v>
      </c>
      <c r="G188" s="272">
        <v>0</v>
      </c>
      <c r="H188" s="271">
        <v>-209.12</v>
      </c>
      <c r="I188" s="272">
        <v>0</v>
      </c>
      <c r="J188" s="272">
        <v>0</v>
      </c>
      <c r="K188" s="271">
        <v>-209.12</v>
      </c>
    </row>
    <row r="189" spans="1:11" ht="12.75">
      <c r="A189" s="284" t="s">
        <v>694</v>
      </c>
      <c r="B189" s="270" t="s">
        <v>596</v>
      </c>
      <c r="C189" s="271">
        <v>46768.75</v>
      </c>
      <c r="D189" s="271">
        <v>6069.3</v>
      </c>
      <c r="E189" s="271">
        <v>0</v>
      </c>
      <c r="F189" s="272">
        <v>0</v>
      </c>
      <c r="G189" s="272">
        <v>0</v>
      </c>
      <c r="H189" s="271">
        <v>-152.5</v>
      </c>
      <c r="I189" s="272">
        <v>0</v>
      </c>
      <c r="J189" s="272">
        <v>0</v>
      </c>
      <c r="K189" s="271">
        <v>-152.5</v>
      </c>
    </row>
    <row r="190" spans="1:11" ht="12.75">
      <c r="A190" s="284" t="s">
        <v>694</v>
      </c>
      <c r="B190" s="270" t="s">
        <v>596</v>
      </c>
      <c r="C190" s="271">
        <v>1587.8</v>
      </c>
      <c r="D190" s="271">
        <v>339.89</v>
      </c>
      <c r="E190" s="271">
        <v>-1247.91</v>
      </c>
      <c r="F190" s="272">
        <v>0</v>
      </c>
      <c r="G190" s="272">
        <v>0</v>
      </c>
      <c r="H190" s="271">
        <v>0</v>
      </c>
      <c r="I190" s="272">
        <v>0</v>
      </c>
      <c r="J190" s="272">
        <v>0</v>
      </c>
      <c r="K190" s="271">
        <v>-1247.91</v>
      </c>
    </row>
    <row r="191" spans="1:11" ht="12.75">
      <c r="A191" s="284" t="s">
        <v>694</v>
      </c>
      <c r="B191" s="270" t="s">
        <v>598</v>
      </c>
      <c r="C191" s="271">
        <v>28692.21</v>
      </c>
      <c r="D191" s="271">
        <v>9682.47</v>
      </c>
      <c r="E191" s="271">
        <v>0</v>
      </c>
      <c r="F191" s="272">
        <v>0</v>
      </c>
      <c r="G191" s="272">
        <v>0</v>
      </c>
      <c r="H191" s="271">
        <v>-292.37</v>
      </c>
      <c r="I191" s="272">
        <v>0</v>
      </c>
      <c r="J191" s="272">
        <v>0</v>
      </c>
      <c r="K191" s="271">
        <v>-292.37</v>
      </c>
    </row>
    <row r="192" spans="1:11" ht="12.75">
      <c r="A192" s="284" t="s">
        <v>694</v>
      </c>
      <c r="B192" s="270" t="s">
        <v>598</v>
      </c>
      <c r="C192" s="271">
        <v>1055.25</v>
      </c>
      <c r="D192" s="271">
        <v>563</v>
      </c>
      <c r="E192" s="271">
        <v>-492.25</v>
      </c>
      <c r="F192" s="272">
        <v>0</v>
      </c>
      <c r="G192" s="272">
        <v>0</v>
      </c>
      <c r="H192" s="271">
        <v>0</v>
      </c>
      <c r="I192" s="272">
        <v>0</v>
      </c>
      <c r="J192" s="272">
        <v>0</v>
      </c>
      <c r="K192" s="271">
        <v>-492.25</v>
      </c>
    </row>
    <row r="193" spans="1:11" ht="12.75">
      <c r="A193" s="284" t="s">
        <v>694</v>
      </c>
      <c r="B193" s="270" t="s">
        <v>600</v>
      </c>
      <c r="C193" s="271">
        <v>7780</v>
      </c>
      <c r="D193" s="271">
        <v>3600</v>
      </c>
      <c r="E193" s="271">
        <v>0</v>
      </c>
      <c r="F193" s="272">
        <v>0</v>
      </c>
      <c r="G193" s="272">
        <v>0</v>
      </c>
      <c r="H193" s="271">
        <v>-100</v>
      </c>
      <c r="I193" s="272">
        <v>0</v>
      </c>
      <c r="J193" s="272">
        <v>0</v>
      </c>
      <c r="K193" s="271">
        <v>-100</v>
      </c>
    </row>
    <row r="194" spans="1:11" ht="12.75">
      <c r="A194" s="284" t="s">
        <v>694</v>
      </c>
      <c r="B194" s="270" t="s">
        <v>600</v>
      </c>
      <c r="C194" s="271">
        <v>13684.76</v>
      </c>
      <c r="D194" s="271">
        <v>5223.96</v>
      </c>
      <c r="E194" s="271">
        <v>-8460.8</v>
      </c>
      <c r="F194" s="272">
        <v>0</v>
      </c>
      <c r="G194" s="272">
        <v>0</v>
      </c>
      <c r="H194" s="271">
        <v>0</v>
      </c>
      <c r="I194" s="272">
        <v>0</v>
      </c>
      <c r="J194" s="272">
        <v>0</v>
      </c>
      <c r="K194" s="271">
        <v>-8460.8</v>
      </c>
    </row>
    <row r="195" spans="1:11" ht="12.75">
      <c r="A195" s="284" t="s">
        <v>694</v>
      </c>
      <c r="B195" s="270" t="s">
        <v>602</v>
      </c>
      <c r="C195" s="271">
        <v>22656.3</v>
      </c>
      <c r="D195" s="271">
        <v>4905.07</v>
      </c>
      <c r="E195" s="271">
        <v>0</v>
      </c>
      <c r="F195" s="272">
        <v>0</v>
      </c>
      <c r="G195" s="272">
        <v>0</v>
      </c>
      <c r="H195" s="271">
        <v>-621.61</v>
      </c>
      <c r="I195" s="272">
        <v>0</v>
      </c>
      <c r="J195" s="272">
        <v>0</v>
      </c>
      <c r="K195" s="271">
        <v>-621.61</v>
      </c>
    </row>
    <row r="196" spans="1:11" ht="12.75">
      <c r="A196" s="284" t="s">
        <v>694</v>
      </c>
      <c r="B196" s="270" t="s">
        <v>602</v>
      </c>
      <c r="C196" s="271">
        <v>1618.05</v>
      </c>
      <c r="D196" s="271">
        <v>434</v>
      </c>
      <c r="E196" s="271">
        <v>-1184.05</v>
      </c>
      <c r="F196" s="272">
        <v>0</v>
      </c>
      <c r="G196" s="272">
        <v>0</v>
      </c>
      <c r="H196" s="271">
        <v>0</v>
      </c>
      <c r="I196" s="272">
        <v>0</v>
      </c>
      <c r="J196" s="272">
        <v>0</v>
      </c>
      <c r="K196" s="271">
        <v>-1184.05</v>
      </c>
    </row>
    <row r="197" spans="1:11" ht="12.75">
      <c r="A197" s="284" t="s">
        <v>694</v>
      </c>
      <c r="B197" s="270" t="s">
        <v>604</v>
      </c>
      <c r="C197" s="271">
        <v>11744</v>
      </c>
      <c r="D197" s="271">
        <v>5850</v>
      </c>
      <c r="E197" s="271">
        <v>0</v>
      </c>
      <c r="F197" s="272">
        <v>0</v>
      </c>
      <c r="G197" s="272">
        <v>0</v>
      </c>
      <c r="H197" s="271">
        <v>455</v>
      </c>
      <c r="I197" s="272">
        <v>0</v>
      </c>
      <c r="J197" s="272">
        <v>0</v>
      </c>
      <c r="K197" s="271">
        <v>455</v>
      </c>
    </row>
    <row r="198" spans="1:11" ht="12.75">
      <c r="A198" s="284" t="s">
        <v>694</v>
      </c>
      <c r="B198" s="270" t="s">
        <v>604</v>
      </c>
      <c r="C198" s="271">
        <v>4586.95</v>
      </c>
      <c r="D198" s="271">
        <v>2366.1</v>
      </c>
      <c r="E198" s="271">
        <v>-2220.85</v>
      </c>
      <c r="F198" s="272">
        <v>0</v>
      </c>
      <c r="G198" s="272">
        <v>0</v>
      </c>
      <c r="H198" s="271">
        <v>0</v>
      </c>
      <c r="I198" s="272">
        <v>0</v>
      </c>
      <c r="J198" s="272">
        <v>0</v>
      </c>
      <c r="K198" s="271">
        <v>-2220.85</v>
      </c>
    </row>
    <row r="199" spans="1:11" ht="12.75">
      <c r="A199" s="284" t="s">
        <v>694</v>
      </c>
      <c r="B199" s="270" t="s">
        <v>606</v>
      </c>
      <c r="C199" s="271">
        <v>1407</v>
      </c>
      <c r="D199" s="271">
        <v>800</v>
      </c>
      <c r="E199" s="271">
        <v>-607</v>
      </c>
      <c r="F199" s="272">
        <v>0</v>
      </c>
      <c r="G199" s="272">
        <v>0</v>
      </c>
      <c r="H199" s="271">
        <v>0</v>
      </c>
      <c r="I199" s="272">
        <v>0</v>
      </c>
      <c r="J199" s="272">
        <v>0</v>
      </c>
      <c r="K199" s="271">
        <v>-607</v>
      </c>
    </row>
    <row r="200" spans="1:11" ht="12.75">
      <c r="A200" s="284" t="s">
        <v>694</v>
      </c>
      <c r="B200" s="270" t="s">
        <v>469</v>
      </c>
      <c r="C200" s="271">
        <v>32854.92</v>
      </c>
      <c r="D200" s="271">
        <v>8371.02</v>
      </c>
      <c r="E200" s="271">
        <v>-24483.9</v>
      </c>
      <c r="F200" s="272">
        <v>0</v>
      </c>
      <c r="G200" s="272">
        <v>0</v>
      </c>
      <c r="H200" s="271">
        <v>0</v>
      </c>
      <c r="I200" s="272">
        <v>0</v>
      </c>
      <c r="J200" s="272">
        <v>0</v>
      </c>
      <c r="K200" s="271">
        <v>-24483.9</v>
      </c>
    </row>
    <row r="201" spans="1:11" ht="12.75">
      <c r="A201" s="284" t="s">
        <v>694</v>
      </c>
      <c r="B201" s="270" t="s">
        <v>609</v>
      </c>
      <c r="C201" s="271">
        <v>2579.12</v>
      </c>
      <c r="D201" s="271">
        <v>1126.2</v>
      </c>
      <c r="E201" s="271">
        <v>0</v>
      </c>
      <c r="F201" s="272">
        <v>0</v>
      </c>
      <c r="G201" s="272">
        <v>0</v>
      </c>
      <c r="H201" s="271">
        <v>-193.8</v>
      </c>
      <c r="I201" s="272">
        <v>0</v>
      </c>
      <c r="J201" s="272">
        <v>0</v>
      </c>
      <c r="K201" s="271">
        <v>-193.8</v>
      </c>
    </row>
    <row r="202" spans="1:11" ht="12.75">
      <c r="A202" s="284" t="s">
        <v>694</v>
      </c>
      <c r="B202" s="270" t="s">
        <v>611</v>
      </c>
      <c r="C202" s="271">
        <v>32486.1</v>
      </c>
      <c r="D202" s="271">
        <v>6135.39</v>
      </c>
      <c r="E202" s="271">
        <v>0</v>
      </c>
      <c r="F202" s="272">
        <v>0</v>
      </c>
      <c r="G202" s="272">
        <v>0</v>
      </c>
      <c r="H202" s="271">
        <v>-4523.95</v>
      </c>
      <c r="I202" s="272">
        <v>0</v>
      </c>
      <c r="J202" s="272">
        <v>0</v>
      </c>
      <c r="K202" s="271">
        <v>-4523.95</v>
      </c>
    </row>
    <row r="203" spans="1:11" ht="12.75">
      <c r="A203" s="284" t="s">
        <v>694</v>
      </c>
      <c r="B203" s="270" t="s">
        <v>613</v>
      </c>
      <c r="C203" s="271">
        <v>52617.79</v>
      </c>
      <c r="D203" s="271">
        <v>14949.86</v>
      </c>
      <c r="E203" s="271">
        <v>-37667.93</v>
      </c>
      <c r="F203" s="272">
        <v>0</v>
      </c>
      <c r="G203" s="272">
        <v>0</v>
      </c>
      <c r="H203" s="271">
        <v>0</v>
      </c>
      <c r="I203" s="272">
        <v>0</v>
      </c>
      <c r="J203" s="272">
        <v>0</v>
      </c>
      <c r="K203" s="271">
        <v>-37667.93</v>
      </c>
    </row>
    <row r="204" spans="1:11" ht="12.75">
      <c r="A204" s="284" t="s">
        <v>694</v>
      </c>
      <c r="B204" s="270" t="s">
        <v>615</v>
      </c>
      <c r="C204" s="271">
        <v>130574</v>
      </c>
      <c r="D204" s="271">
        <v>84481.38</v>
      </c>
      <c r="E204" s="271">
        <v>0</v>
      </c>
      <c r="F204" s="272">
        <v>0</v>
      </c>
      <c r="G204" s="272">
        <v>0</v>
      </c>
      <c r="H204" s="271">
        <v>5484.11</v>
      </c>
      <c r="I204" s="272">
        <v>0</v>
      </c>
      <c r="J204" s="272">
        <v>0</v>
      </c>
      <c r="K204" s="271">
        <v>5484.11</v>
      </c>
    </row>
    <row r="205" spans="1:11" ht="12.75">
      <c r="A205" s="284" t="s">
        <v>694</v>
      </c>
      <c r="B205" s="270" t="s">
        <v>615</v>
      </c>
      <c r="C205" s="271">
        <v>141593</v>
      </c>
      <c r="D205" s="271">
        <v>91610.67</v>
      </c>
      <c r="E205" s="271">
        <v>-49982.33</v>
      </c>
      <c r="F205" s="272">
        <v>0</v>
      </c>
      <c r="G205" s="272">
        <v>0</v>
      </c>
      <c r="H205" s="271">
        <v>0</v>
      </c>
      <c r="I205" s="272">
        <v>0</v>
      </c>
      <c r="J205" s="272">
        <v>0</v>
      </c>
      <c r="K205" s="271">
        <v>-49982.33</v>
      </c>
    </row>
    <row r="206" spans="1:11" ht="12.75">
      <c r="A206" s="284" t="s">
        <v>694</v>
      </c>
      <c r="B206" s="270" t="s">
        <v>617</v>
      </c>
      <c r="C206" s="271">
        <v>19473.43</v>
      </c>
      <c r="D206" s="271">
        <v>3371.59</v>
      </c>
      <c r="E206" s="271">
        <v>0</v>
      </c>
      <c r="F206" s="272">
        <v>0</v>
      </c>
      <c r="G206" s="272">
        <v>0</v>
      </c>
      <c r="H206" s="271">
        <v>113.65</v>
      </c>
      <c r="I206" s="272">
        <v>0</v>
      </c>
      <c r="J206" s="272">
        <v>0</v>
      </c>
      <c r="K206" s="271">
        <v>113.65</v>
      </c>
    </row>
    <row r="207" spans="1:11" ht="12.75">
      <c r="A207" s="284" t="s">
        <v>694</v>
      </c>
      <c r="B207" s="270" t="s">
        <v>619</v>
      </c>
      <c r="C207" s="271">
        <v>4410.5</v>
      </c>
      <c r="D207" s="271">
        <v>286.32</v>
      </c>
      <c r="E207" s="271">
        <v>0</v>
      </c>
      <c r="F207" s="272">
        <v>0</v>
      </c>
      <c r="G207" s="272">
        <v>0</v>
      </c>
      <c r="H207" s="271">
        <v>-33.47</v>
      </c>
      <c r="I207" s="272">
        <v>0</v>
      </c>
      <c r="J207" s="272">
        <v>0</v>
      </c>
      <c r="K207" s="271">
        <v>-33.47</v>
      </c>
    </row>
    <row r="208" spans="1:11" ht="12.75">
      <c r="A208" s="284" t="s">
        <v>694</v>
      </c>
      <c r="B208" s="270" t="s">
        <v>619</v>
      </c>
      <c r="C208" s="271">
        <v>7469.99</v>
      </c>
      <c r="D208" s="271">
        <v>370.06</v>
      </c>
      <c r="E208" s="271">
        <v>-7099.93</v>
      </c>
      <c r="F208" s="272">
        <v>0</v>
      </c>
      <c r="G208" s="272">
        <v>0</v>
      </c>
      <c r="H208" s="271">
        <v>0</v>
      </c>
      <c r="I208" s="272">
        <v>0</v>
      </c>
      <c r="J208" s="272">
        <v>0</v>
      </c>
      <c r="K208" s="271">
        <v>-7099.93</v>
      </c>
    </row>
    <row r="209" spans="1:11" ht="12.75">
      <c r="A209" s="284" t="s">
        <v>694</v>
      </c>
      <c r="B209" s="270" t="s">
        <v>621</v>
      </c>
      <c r="C209" s="271">
        <v>2365</v>
      </c>
      <c r="D209" s="271">
        <v>1500</v>
      </c>
      <c r="E209" s="271">
        <v>0</v>
      </c>
      <c r="F209" s="272">
        <v>0</v>
      </c>
      <c r="G209" s="272">
        <v>0</v>
      </c>
      <c r="H209" s="271">
        <v>-100</v>
      </c>
      <c r="I209" s="272">
        <v>0</v>
      </c>
      <c r="J209" s="272">
        <v>0</v>
      </c>
      <c r="K209" s="271">
        <v>-100</v>
      </c>
    </row>
    <row r="210" spans="1:11" ht="12.75">
      <c r="A210" s="284" t="s">
        <v>694</v>
      </c>
      <c r="B210" s="270" t="s">
        <v>621</v>
      </c>
      <c r="C210" s="271">
        <v>18599.6</v>
      </c>
      <c r="D210" s="271">
        <v>3587.4</v>
      </c>
      <c r="E210" s="271">
        <v>-15012.2</v>
      </c>
      <c r="F210" s="272">
        <v>0</v>
      </c>
      <c r="G210" s="272">
        <v>0</v>
      </c>
      <c r="H210" s="271">
        <v>0</v>
      </c>
      <c r="I210" s="272">
        <v>0</v>
      </c>
      <c r="J210" s="272">
        <v>0</v>
      </c>
      <c r="K210" s="271">
        <v>-15012.2</v>
      </c>
    </row>
    <row r="211" spans="1:11" ht="12.75">
      <c r="A211" s="284" t="s">
        <v>694</v>
      </c>
      <c r="B211" s="270" t="s">
        <v>623</v>
      </c>
      <c r="C211" s="271">
        <v>2081.53</v>
      </c>
      <c r="D211" s="271">
        <v>1767.42</v>
      </c>
      <c r="E211" s="271">
        <v>-314.11</v>
      </c>
      <c r="F211" s="272">
        <v>0</v>
      </c>
      <c r="G211" s="272">
        <v>0</v>
      </c>
      <c r="H211" s="271">
        <v>0</v>
      </c>
      <c r="I211" s="272">
        <v>0</v>
      </c>
      <c r="J211" s="272">
        <v>0</v>
      </c>
      <c r="K211" s="271">
        <v>-314.11</v>
      </c>
    </row>
    <row r="212" spans="1:11" ht="12.75">
      <c r="A212" s="284" t="s">
        <v>694</v>
      </c>
      <c r="B212" s="270" t="s">
        <v>625</v>
      </c>
      <c r="C212" s="271">
        <v>20092.46</v>
      </c>
      <c r="D212" s="271">
        <v>5055.56</v>
      </c>
      <c r="E212" s="271">
        <v>-15036.9</v>
      </c>
      <c r="F212" s="272">
        <v>0</v>
      </c>
      <c r="G212" s="272">
        <v>0</v>
      </c>
      <c r="H212" s="271">
        <v>0</v>
      </c>
      <c r="I212" s="272">
        <v>0</v>
      </c>
      <c r="J212" s="272">
        <v>0</v>
      </c>
      <c r="K212" s="271">
        <v>-15036.9</v>
      </c>
    </row>
    <row r="213" spans="1:11" ht="12.75">
      <c r="A213" s="459" t="s">
        <v>690</v>
      </c>
      <c r="B213" s="460"/>
      <c r="C213" s="238">
        <f>SUM(C182:C212)</f>
        <v>787187.7799999999</v>
      </c>
      <c r="D213" s="238">
        <f>SUM(D182:D212)</f>
        <v>281180.07</v>
      </c>
      <c r="E213" s="238">
        <f>SUM(E182:E212)</f>
        <v>-200862.61999999997</v>
      </c>
      <c r="F213" s="238">
        <v>0</v>
      </c>
      <c r="G213" s="238">
        <v>0</v>
      </c>
      <c r="H213" s="238">
        <f>SUM(H182:H212)</f>
        <v>-297.60999999999996</v>
      </c>
      <c r="I213" s="238">
        <v>0</v>
      </c>
      <c r="J213" s="238">
        <v>0</v>
      </c>
      <c r="K213" s="238">
        <f>SUM(K182:K212)</f>
        <v>-201160.23</v>
      </c>
    </row>
    <row r="214" spans="1:11" ht="12.75">
      <c r="A214" s="284" t="s">
        <v>694</v>
      </c>
      <c r="B214" s="272" t="s">
        <v>628</v>
      </c>
      <c r="C214" s="273">
        <v>800</v>
      </c>
      <c r="D214" s="273">
        <v>634</v>
      </c>
      <c r="E214" s="273">
        <v>0</v>
      </c>
      <c r="F214" s="274">
        <v>0</v>
      </c>
      <c r="G214" s="274">
        <v>0</v>
      </c>
      <c r="H214" s="273">
        <v>50</v>
      </c>
      <c r="I214" s="274">
        <v>0</v>
      </c>
      <c r="J214" s="274">
        <v>0</v>
      </c>
      <c r="K214" s="273">
        <v>50</v>
      </c>
    </row>
    <row r="215" spans="1:11" ht="12.75">
      <c r="A215" s="284" t="s">
        <v>694</v>
      </c>
      <c r="B215" s="272" t="s">
        <v>628</v>
      </c>
      <c r="C215" s="273">
        <v>26197.9</v>
      </c>
      <c r="D215" s="273">
        <v>7287.83</v>
      </c>
      <c r="E215" s="273">
        <v>-18910.07</v>
      </c>
      <c r="F215" s="274">
        <v>0</v>
      </c>
      <c r="G215" s="274">
        <v>0</v>
      </c>
      <c r="H215" s="273">
        <v>0</v>
      </c>
      <c r="I215" s="274">
        <v>0</v>
      </c>
      <c r="J215" s="274">
        <v>0</v>
      </c>
      <c r="K215" s="273">
        <v>-18910.07</v>
      </c>
    </row>
    <row r="216" spans="1:11" ht="12.75">
      <c r="A216" s="284" t="s">
        <v>694</v>
      </c>
      <c r="B216" s="272" t="s">
        <v>630</v>
      </c>
      <c r="C216" s="273">
        <v>10090.5</v>
      </c>
      <c r="D216" s="273">
        <v>4480</v>
      </c>
      <c r="E216" s="273">
        <v>-5610.5</v>
      </c>
      <c r="F216" s="274">
        <v>0</v>
      </c>
      <c r="G216" s="274">
        <v>0</v>
      </c>
      <c r="H216" s="273">
        <v>0</v>
      </c>
      <c r="I216" s="274">
        <v>0</v>
      </c>
      <c r="J216" s="274">
        <v>0</v>
      </c>
      <c r="K216" s="273">
        <v>-5610.5</v>
      </c>
    </row>
    <row r="217" spans="1:11" ht="12.75">
      <c r="A217" s="284" t="s">
        <v>694</v>
      </c>
      <c r="B217" s="272" t="s">
        <v>632</v>
      </c>
      <c r="C217" s="273">
        <v>10687.09</v>
      </c>
      <c r="D217" s="273">
        <v>5361.15</v>
      </c>
      <c r="E217" s="273">
        <v>-5325.94</v>
      </c>
      <c r="F217" s="274">
        <v>0</v>
      </c>
      <c r="G217" s="274">
        <v>0</v>
      </c>
      <c r="H217" s="273">
        <v>0</v>
      </c>
      <c r="I217" s="274">
        <v>0</v>
      </c>
      <c r="J217" s="274">
        <v>0</v>
      </c>
      <c r="K217" s="273">
        <v>-5325.94</v>
      </c>
    </row>
    <row r="218" spans="1:11" ht="12.75">
      <c r="A218" s="284" t="s">
        <v>694</v>
      </c>
      <c r="B218" s="272" t="s">
        <v>634</v>
      </c>
      <c r="C218" s="273">
        <v>24660.54</v>
      </c>
      <c r="D218" s="273">
        <v>15009.98</v>
      </c>
      <c r="E218" s="273">
        <v>-9650.56</v>
      </c>
      <c r="F218" s="274">
        <v>0</v>
      </c>
      <c r="G218" s="274">
        <v>0</v>
      </c>
      <c r="H218" s="273">
        <v>0</v>
      </c>
      <c r="I218" s="274">
        <v>0</v>
      </c>
      <c r="J218" s="274">
        <v>0</v>
      </c>
      <c r="K218" s="273">
        <v>-9650.56</v>
      </c>
    </row>
    <row r="219" spans="1:11" ht="12.75">
      <c r="A219" s="284" t="s">
        <v>694</v>
      </c>
      <c r="B219" s="272" t="s">
        <v>636</v>
      </c>
      <c r="C219" s="273">
        <v>15463.94</v>
      </c>
      <c r="D219" s="273">
        <v>6901.45</v>
      </c>
      <c r="E219" s="273">
        <v>-8562.49</v>
      </c>
      <c r="F219" s="274">
        <v>0</v>
      </c>
      <c r="G219" s="274">
        <v>0</v>
      </c>
      <c r="H219" s="273">
        <v>0</v>
      </c>
      <c r="I219" s="274">
        <v>0</v>
      </c>
      <c r="J219" s="274">
        <v>0</v>
      </c>
      <c r="K219" s="273">
        <v>-8562.49</v>
      </c>
    </row>
    <row r="220" spans="1:11" ht="12.75">
      <c r="A220" s="284" t="s">
        <v>694</v>
      </c>
      <c r="B220" s="272" t="s">
        <v>638</v>
      </c>
      <c r="C220" s="273">
        <v>14876</v>
      </c>
      <c r="D220" s="273">
        <v>8505.6</v>
      </c>
      <c r="E220" s="273">
        <v>0</v>
      </c>
      <c r="F220" s="274">
        <v>0</v>
      </c>
      <c r="G220" s="274">
        <v>0</v>
      </c>
      <c r="H220" s="273">
        <v>-705</v>
      </c>
      <c r="I220" s="274">
        <v>0</v>
      </c>
      <c r="J220" s="274">
        <v>0</v>
      </c>
      <c r="K220" s="273">
        <v>-705</v>
      </c>
    </row>
    <row r="221" spans="1:11" ht="12.75">
      <c r="A221" s="284" t="s">
        <v>694</v>
      </c>
      <c r="B221" s="272" t="s">
        <v>638</v>
      </c>
      <c r="C221" s="273">
        <v>16910.17</v>
      </c>
      <c r="D221" s="273">
        <v>10277.6</v>
      </c>
      <c r="E221" s="273">
        <v>-6632.57</v>
      </c>
      <c r="F221" s="274">
        <v>0</v>
      </c>
      <c r="G221" s="274">
        <v>0</v>
      </c>
      <c r="H221" s="273">
        <v>0</v>
      </c>
      <c r="I221" s="274">
        <v>0</v>
      </c>
      <c r="J221" s="274">
        <v>0</v>
      </c>
      <c r="K221" s="275">
        <v>-6632.57</v>
      </c>
    </row>
    <row r="222" spans="1:11" ht="12.75">
      <c r="A222" s="459" t="s">
        <v>198</v>
      </c>
      <c r="B222" s="460"/>
      <c r="C222" s="238">
        <f>SUM(C214:C221)</f>
        <v>119686.14</v>
      </c>
      <c r="D222" s="238">
        <f>SUM(D214:D221)</f>
        <v>58457.60999999999</v>
      </c>
      <c r="E222" s="238">
        <f>SUM(E214:E221)</f>
        <v>-54692.13</v>
      </c>
      <c r="F222" s="238">
        <v>0</v>
      </c>
      <c r="G222" s="238">
        <v>0</v>
      </c>
      <c r="H222" s="238">
        <f>SUM(H214:H221)</f>
        <v>-655</v>
      </c>
      <c r="I222" s="238">
        <v>0</v>
      </c>
      <c r="J222" s="238">
        <v>0</v>
      </c>
      <c r="K222" s="238">
        <f>SUM(K214:K221)</f>
        <v>-55347.13</v>
      </c>
    </row>
    <row r="223" spans="1:11" ht="12.75">
      <c r="A223" s="284" t="s">
        <v>694</v>
      </c>
      <c r="B223" s="272" t="s">
        <v>655</v>
      </c>
      <c r="C223" s="271">
        <v>18620.42</v>
      </c>
      <c r="D223" s="271">
        <v>20493.5</v>
      </c>
      <c r="E223" s="271">
        <v>1873.08</v>
      </c>
      <c r="F223" s="272">
        <v>0</v>
      </c>
      <c r="G223" s="272">
        <v>0</v>
      </c>
      <c r="H223" s="271">
        <v>0</v>
      </c>
      <c r="I223" s="272">
        <v>0</v>
      </c>
      <c r="J223" s="272">
        <v>0</v>
      </c>
      <c r="K223" s="271">
        <v>1873.08</v>
      </c>
    </row>
    <row r="224" spans="1:11" ht="12.75">
      <c r="A224" s="284" t="s">
        <v>694</v>
      </c>
      <c r="B224" s="272" t="s">
        <v>656</v>
      </c>
      <c r="C224" s="271">
        <v>13389.58</v>
      </c>
      <c r="D224" s="271">
        <v>14135.54</v>
      </c>
      <c r="E224" s="271">
        <v>0</v>
      </c>
      <c r="F224" s="272">
        <v>0</v>
      </c>
      <c r="G224" s="272">
        <v>0</v>
      </c>
      <c r="H224" s="271">
        <v>455.99</v>
      </c>
      <c r="I224" s="272">
        <v>0</v>
      </c>
      <c r="J224" s="272">
        <v>0</v>
      </c>
      <c r="K224" s="271">
        <v>455.99</v>
      </c>
    </row>
    <row r="225" spans="1:11" ht="12.75">
      <c r="A225" s="284" t="s">
        <v>694</v>
      </c>
      <c r="B225" s="272" t="s">
        <v>656</v>
      </c>
      <c r="C225" s="271">
        <v>14972.45</v>
      </c>
      <c r="D225" s="271">
        <v>29295</v>
      </c>
      <c r="E225" s="271">
        <v>14322.55</v>
      </c>
      <c r="F225" s="272">
        <v>0</v>
      </c>
      <c r="G225" s="272">
        <v>0</v>
      </c>
      <c r="H225" s="271">
        <v>0</v>
      </c>
      <c r="I225" s="272">
        <v>0</v>
      </c>
      <c r="J225" s="272">
        <v>0</v>
      </c>
      <c r="K225" s="271">
        <v>14322.55</v>
      </c>
    </row>
    <row r="226" spans="1:11" ht="12.75">
      <c r="A226" s="284" t="s">
        <v>694</v>
      </c>
      <c r="B226" s="272" t="s">
        <v>657</v>
      </c>
      <c r="C226" s="271">
        <v>14225.7</v>
      </c>
      <c r="D226" s="271">
        <v>28539</v>
      </c>
      <c r="E226" s="271">
        <v>14313.3</v>
      </c>
      <c r="F226" s="272">
        <v>0</v>
      </c>
      <c r="G226" s="272">
        <v>0</v>
      </c>
      <c r="H226" s="271">
        <v>0</v>
      </c>
      <c r="I226" s="272">
        <v>0</v>
      </c>
      <c r="J226" s="272">
        <v>0</v>
      </c>
      <c r="K226" s="271">
        <v>14313.3</v>
      </c>
    </row>
    <row r="227" spans="1:11" ht="12.75">
      <c r="A227" s="284" t="s">
        <v>694</v>
      </c>
      <c r="B227" s="272" t="s">
        <v>658</v>
      </c>
      <c r="C227" s="271">
        <v>13799.64</v>
      </c>
      <c r="D227" s="271">
        <v>14364</v>
      </c>
      <c r="E227" s="271">
        <v>0</v>
      </c>
      <c r="F227" s="272">
        <v>0</v>
      </c>
      <c r="G227" s="272">
        <v>0</v>
      </c>
      <c r="H227" s="271">
        <v>564.9</v>
      </c>
      <c r="I227" s="272">
        <v>0</v>
      </c>
      <c r="J227" s="272">
        <v>0</v>
      </c>
      <c r="K227" s="271">
        <v>564.9</v>
      </c>
    </row>
    <row r="228" spans="1:11" ht="12.75">
      <c r="A228" s="284" t="s">
        <v>694</v>
      </c>
      <c r="B228" s="272" t="s">
        <v>658</v>
      </c>
      <c r="C228" s="271">
        <v>14288.36</v>
      </c>
      <c r="D228" s="271">
        <v>28728</v>
      </c>
      <c r="E228" s="271">
        <v>14439.64</v>
      </c>
      <c r="F228" s="272">
        <v>0</v>
      </c>
      <c r="G228" s="272">
        <v>0</v>
      </c>
      <c r="H228" s="271">
        <v>0</v>
      </c>
      <c r="I228" s="272">
        <v>0</v>
      </c>
      <c r="J228" s="272">
        <v>0</v>
      </c>
      <c r="K228" s="271">
        <v>14439.64</v>
      </c>
    </row>
    <row r="229" spans="1:11" ht="12.75">
      <c r="A229" s="284" t="s">
        <v>694</v>
      </c>
      <c r="B229" s="272" t="s">
        <v>659</v>
      </c>
      <c r="C229" s="271">
        <v>22615.37</v>
      </c>
      <c r="D229" s="271">
        <v>42983.7</v>
      </c>
      <c r="E229" s="271">
        <v>20368.33</v>
      </c>
      <c r="F229" s="272">
        <v>0</v>
      </c>
      <c r="G229" s="272">
        <v>0</v>
      </c>
      <c r="H229" s="271">
        <v>0</v>
      </c>
      <c r="I229" s="272">
        <v>0</v>
      </c>
      <c r="J229" s="272">
        <v>0</v>
      </c>
      <c r="K229" s="271">
        <v>20368.33</v>
      </c>
    </row>
    <row r="230" spans="1:11" ht="12.75">
      <c r="A230" s="284" t="s">
        <v>694</v>
      </c>
      <c r="B230" s="272" t="s">
        <v>660</v>
      </c>
      <c r="C230" s="271">
        <v>21266.06</v>
      </c>
      <c r="D230" s="271">
        <v>33180.35</v>
      </c>
      <c r="E230" s="271">
        <v>0</v>
      </c>
      <c r="F230" s="272">
        <v>0</v>
      </c>
      <c r="G230" s="272">
        <v>0</v>
      </c>
      <c r="H230" s="271">
        <v>1004.05</v>
      </c>
      <c r="I230" s="272">
        <v>0</v>
      </c>
      <c r="J230" s="272">
        <v>0</v>
      </c>
      <c r="K230" s="271">
        <v>1004.05</v>
      </c>
    </row>
    <row r="231" spans="1:11" ht="12.75">
      <c r="A231" s="284" t="s">
        <v>694</v>
      </c>
      <c r="B231" s="272" t="s">
        <v>660</v>
      </c>
      <c r="C231" s="271">
        <v>31074.09</v>
      </c>
      <c r="D231" s="271">
        <v>42630</v>
      </c>
      <c r="E231" s="271">
        <v>11555.91</v>
      </c>
      <c r="F231" s="272">
        <v>0</v>
      </c>
      <c r="G231" s="272">
        <v>0</v>
      </c>
      <c r="H231" s="271">
        <v>0</v>
      </c>
      <c r="I231" s="272">
        <v>0</v>
      </c>
      <c r="J231" s="272">
        <v>0</v>
      </c>
      <c r="K231" s="271">
        <v>11555.91</v>
      </c>
    </row>
    <row r="232" spans="1:11" ht="12.75">
      <c r="A232" s="284" t="s">
        <v>694</v>
      </c>
      <c r="B232" s="272" t="s">
        <v>661</v>
      </c>
      <c r="C232" s="271">
        <v>58771.31</v>
      </c>
      <c r="D232" s="271">
        <v>92560</v>
      </c>
      <c r="E232" s="271">
        <v>0</v>
      </c>
      <c r="F232" s="272">
        <v>0</v>
      </c>
      <c r="G232" s="272">
        <v>0</v>
      </c>
      <c r="H232" s="271">
        <v>3510</v>
      </c>
      <c r="I232" s="272">
        <v>0</v>
      </c>
      <c r="J232" s="272">
        <v>0</v>
      </c>
      <c r="K232" s="271">
        <v>3510</v>
      </c>
    </row>
    <row r="233" spans="1:11" ht="12.75">
      <c r="A233" s="284" t="s">
        <v>694</v>
      </c>
      <c r="B233" s="272" t="s">
        <v>661</v>
      </c>
      <c r="C233" s="271">
        <v>17300.71</v>
      </c>
      <c r="D233" s="271">
        <v>30260</v>
      </c>
      <c r="E233" s="271">
        <v>12959.29</v>
      </c>
      <c r="F233" s="272">
        <v>0</v>
      </c>
      <c r="G233" s="272">
        <v>0</v>
      </c>
      <c r="H233" s="271">
        <v>0</v>
      </c>
      <c r="I233" s="272">
        <v>0</v>
      </c>
      <c r="J233" s="272">
        <v>0</v>
      </c>
      <c r="K233" s="271">
        <v>12959.29</v>
      </c>
    </row>
    <row r="234" spans="1:11" ht="12.75">
      <c r="A234" s="284" t="s">
        <v>694</v>
      </c>
      <c r="B234" s="272" t="s">
        <v>662</v>
      </c>
      <c r="C234" s="271">
        <v>26403.45</v>
      </c>
      <c r="D234" s="271">
        <v>30333.6</v>
      </c>
      <c r="E234" s="271">
        <v>0</v>
      </c>
      <c r="F234" s="272">
        <v>0</v>
      </c>
      <c r="G234" s="272">
        <v>0</v>
      </c>
      <c r="H234" s="271">
        <v>1135.2</v>
      </c>
      <c r="I234" s="272">
        <v>0</v>
      </c>
      <c r="J234" s="272">
        <v>0</v>
      </c>
      <c r="K234" s="271">
        <v>1135.2</v>
      </c>
    </row>
    <row r="235" spans="1:11" ht="12.75">
      <c r="A235" s="284" t="s">
        <v>694</v>
      </c>
      <c r="B235" s="272" t="s">
        <v>664</v>
      </c>
      <c r="C235" s="271">
        <v>7589.52</v>
      </c>
      <c r="D235" s="271">
        <v>7647.6</v>
      </c>
      <c r="E235" s="271">
        <v>0</v>
      </c>
      <c r="F235" s="272">
        <v>0</v>
      </c>
      <c r="G235" s="272">
        <v>0</v>
      </c>
      <c r="H235" s="271">
        <v>190.8</v>
      </c>
      <c r="I235" s="272">
        <v>0</v>
      </c>
      <c r="J235" s="272">
        <v>0</v>
      </c>
      <c r="K235" s="271">
        <v>190.8</v>
      </c>
    </row>
    <row r="236" spans="1:11" ht="12.75">
      <c r="A236" s="269"/>
      <c r="B236" s="272"/>
      <c r="C236" s="283">
        <f>SUM(C223:C235)</f>
        <v>274316.66</v>
      </c>
      <c r="D236" s="283">
        <f>SUM(D223:D235)</f>
        <v>415150.2899999999</v>
      </c>
      <c r="E236" s="283">
        <f>SUM(E223:E235)</f>
        <v>89832.1</v>
      </c>
      <c r="F236" s="283"/>
      <c r="G236" s="283"/>
      <c r="H236" s="283">
        <f>SUM(H223:H235)</f>
        <v>6860.9400000000005</v>
      </c>
      <c r="I236" s="283"/>
      <c r="J236" s="283"/>
      <c r="K236" s="283">
        <f>SUM(K223:K235)</f>
        <v>96693.04000000001</v>
      </c>
    </row>
    <row r="237" spans="1:11" ht="12.75">
      <c r="A237" s="281" t="s">
        <v>691</v>
      </c>
      <c r="B237" s="278"/>
      <c r="C237" s="238">
        <f>C236+C222+C213</f>
        <v>1181190.5799999998</v>
      </c>
      <c r="D237" s="238">
        <f>D236+D222+D213</f>
        <v>754787.97</v>
      </c>
      <c r="E237" s="238">
        <f>E236+E222+E213</f>
        <v>-165722.64999999997</v>
      </c>
      <c r="F237" s="238">
        <v>0</v>
      </c>
      <c r="G237" s="238">
        <v>0</v>
      </c>
      <c r="H237" s="238">
        <f>H236+H222+H213</f>
        <v>5908.330000000001</v>
      </c>
      <c r="I237" s="238">
        <v>0</v>
      </c>
      <c r="J237" s="238">
        <v>0</v>
      </c>
      <c r="K237" s="238">
        <f>K236+K222+K213</f>
        <v>-159814.32</v>
      </c>
    </row>
    <row r="238" spans="1:11" ht="12.75">
      <c r="A238" s="284" t="s">
        <v>695</v>
      </c>
      <c r="B238" s="270" t="s">
        <v>586</v>
      </c>
      <c r="C238" s="271">
        <v>4500</v>
      </c>
      <c r="D238" s="271">
        <v>0</v>
      </c>
      <c r="E238" s="271">
        <v>0</v>
      </c>
      <c r="F238" s="272">
        <v>0</v>
      </c>
      <c r="G238" s="272">
        <v>0</v>
      </c>
      <c r="H238" s="271">
        <v>0</v>
      </c>
      <c r="I238" s="272">
        <v>0</v>
      </c>
      <c r="J238" s="272">
        <v>0</v>
      </c>
      <c r="K238" s="271">
        <v>0</v>
      </c>
    </row>
    <row r="239" spans="1:11" ht="12.75">
      <c r="A239" s="284" t="s">
        <v>695</v>
      </c>
      <c r="B239" s="270" t="s">
        <v>586</v>
      </c>
      <c r="C239" s="271">
        <v>32679.87</v>
      </c>
      <c r="D239" s="271">
        <v>0</v>
      </c>
      <c r="E239" s="271">
        <v>-32679.87</v>
      </c>
      <c r="F239" s="272">
        <v>0</v>
      </c>
      <c r="G239" s="272">
        <v>0</v>
      </c>
      <c r="H239" s="271">
        <v>0</v>
      </c>
      <c r="I239" s="272">
        <v>0</v>
      </c>
      <c r="J239" s="272">
        <v>0</v>
      </c>
      <c r="K239" s="271">
        <v>-32679.87</v>
      </c>
    </row>
    <row r="240" spans="1:11" ht="12.75">
      <c r="A240" s="284" t="s">
        <v>695</v>
      </c>
      <c r="B240" s="270" t="s">
        <v>588</v>
      </c>
      <c r="C240" s="271">
        <v>852.89</v>
      </c>
      <c r="D240" s="271">
        <v>1514.96</v>
      </c>
      <c r="E240" s="271">
        <v>662.07</v>
      </c>
      <c r="F240" s="272">
        <v>0</v>
      </c>
      <c r="G240" s="272">
        <v>0</v>
      </c>
      <c r="H240" s="271">
        <v>0</v>
      </c>
      <c r="I240" s="272">
        <v>0</v>
      </c>
      <c r="J240" s="272">
        <v>0</v>
      </c>
      <c r="K240" s="271">
        <v>662.07</v>
      </c>
    </row>
    <row r="241" spans="1:11" ht="12.75">
      <c r="A241" s="284" t="s">
        <v>695</v>
      </c>
      <c r="B241" s="270" t="s">
        <v>590</v>
      </c>
      <c r="C241" s="271">
        <v>49302.12</v>
      </c>
      <c r="D241" s="271">
        <v>6953.04</v>
      </c>
      <c r="E241" s="271">
        <v>0</v>
      </c>
      <c r="F241" s="272">
        <v>0</v>
      </c>
      <c r="G241" s="272">
        <v>0</v>
      </c>
      <c r="H241" s="271">
        <v>-289.71</v>
      </c>
      <c r="I241" s="272">
        <v>0</v>
      </c>
      <c r="J241" s="272">
        <v>0</v>
      </c>
      <c r="K241" s="271">
        <v>-289.71</v>
      </c>
    </row>
    <row r="242" spans="1:11" ht="12.75">
      <c r="A242" s="284" t="s">
        <v>695</v>
      </c>
      <c r="B242" s="270" t="s">
        <v>592</v>
      </c>
      <c r="C242" s="271">
        <v>60663.12</v>
      </c>
      <c r="D242" s="271">
        <v>6064.84</v>
      </c>
      <c r="E242" s="271">
        <v>0</v>
      </c>
      <c r="F242" s="272">
        <v>0</v>
      </c>
      <c r="G242" s="272">
        <v>0</v>
      </c>
      <c r="H242" s="271">
        <v>-996.96</v>
      </c>
      <c r="I242" s="272">
        <v>0</v>
      </c>
      <c r="J242" s="272">
        <v>0</v>
      </c>
      <c r="K242" s="271">
        <v>-996.96</v>
      </c>
    </row>
    <row r="243" spans="1:11" ht="12.75">
      <c r="A243" s="284" t="s">
        <v>695</v>
      </c>
      <c r="B243" s="270" t="s">
        <v>592</v>
      </c>
      <c r="C243" s="271">
        <v>6394.47</v>
      </c>
      <c r="D243" s="271">
        <v>1140.99</v>
      </c>
      <c r="E243" s="271">
        <v>-5253.48</v>
      </c>
      <c r="F243" s="272">
        <v>0</v>
      </c>
      <c r="G243" s="272">
        <v>0</v>
      </c>
      <c r="H243" s="271">
        <v>0</v>
      </c>
      <c r="I243" s="272">
        <v>0</v>
      </c>
      <c r="J243" s="272">
        <v>0</v>
      </c>
      <c r="K243" s="271">
        <v>-5253.48</v>
      </c>
    </row>
    <row r="244" spans="1:11" ht="12.75">
      <c r="A244" s="284" t="s">
        <v>695</v>
      </c>
      <c r="B244" s="270" t="s">
        <v>594</v>
      </c>
      <c r="C244" s="271">
        <v>24016.8</v>
      </c>
      <c r="D244" s="271">
        <v>1886.76</v>
      </c>
      <c r="E244" s="271">
        <v>0</v>
      </c>
      <c r="F244" s="272">
        <v>0</v>
      </c>
      <c r="G244" s="272">
        <v>0</v>
      </c>
      <c r="H244" s="271">
        <v>0</v>
      </c>
      <c r="I244" s="272">
        <v>0</v>
      </c>
      <c r="J244" s="272">
        <v>0</v>
      </c>
      <c r="K244" s="271">
        <v>0</v>
      </c>
    </row>
    <row r="245" spans="1:11" ht="12.75">
      <c r="A245" s="284" t="s">
        <v>695</v>
      </c>
      <c r="B245" s="270" t="s">
        <v>596</v>
      </c>
      <c r="C245" s="271">
        <v>46768.75</v>
      </c>
      <c r="D245" s="271">
        <v>5184.83</v>
      </c>
      <c r="E245" s="271">
        <v>0</v>
      </c>
      <c r="F245" s="272">
        <v>0</v>
      </c>
      <c r="G245" s="272">
        <v>0</v>
      </c>
      <c r="H245" s="271">
        <v>-1036.97</v>
      </c>
      <c r="I245" s="272">
        <v>0</v>
      </c>
      <c r="J245" s="272">
        <v>0</v>
      </c>
      <c r="K245" s="271">
        <v>-1036.97</v>
      </c>
    </row>
    <row r="246" spans="1:11" ht="12.75">
      <c r="A246" s="284" t="s">
        <v>695</v>
      </c>
      <c r="B246" s="270" t="s">
        <v>596</v>
      </c>
      <c r="C246" s="271">
        <v>1587.8</v>
      </c>
      <c r="D246" s="271">
        <v>290.36</v>
      </c>
      <c r="E246" s="271">
        <v>-1297.44</v>
      </c>
      <c r="F246" s="272">
        <v>0</v>
      </c>
      <c r="G246" s="272">
        <v>0</v>
      </c>
      <c r="H246" s="271">
        <v>0</v>
      </c>
      <c r="I246" s="272">
        <v>0</v>
      </c>
      <c r="J246" s="272">
        <v>0</v>
      </c>
      <c r="K246" s="271">
        <v>-1297.44</v>
      </c>
    </row>
    <row r="247" spans="1:11" ht="12.75">
      <c r="A247" s="284" t="s">
        <v>695</v>
      </c>
      <c r="B247" s="270" t="s">
        <v>598</v>
      </c>
      <c r="C247" s="271">
        <v>28692.21</v>
      </c>
      <c r="D247" s="271">
        <v>8599</v>
      </c>
      <c r="E247" s="271">
        <v>0</v>
      </c>
      <c r="F247" s="272">
        <v>0</v>
      </c>
      <c r="G247" s="272">
        <v>0</v>
      </c>
      <c r="H247" s="271">
        <v>-1375.84</v>
      </c>
      <c r="I247" s="272">
        <v>0</v>
      </c>
      <c r="J247" s="272">
        <v>0</v>
      </c>
      <c r="K247" s="271">
        <v>-1375.84</v>
      </c>
    </row>
    <row r="248" spans="1:11" ht="12.75">
      <c r="A248" s="284" t="s">
        <v>695</v>
      </c>
      <c r="B248" s="270" t="s">
        <v>598</v>
      </c>
      <c r="C248" s="271">
        <v>1055.25</v>
      </c>
      <c r="D248" s="271">
        <v>500</v>
      </c>
      <c r="E248" s="271">
        <v>-555.25</v>
      </c>
      <c r="F248" s="272">
        <v>0</v>
      </c>
      <c r="G248" s="272">
        <v>0</v>
      </c>
      <c r="H248" s="271">
        <v>0</v>
      </c>
      <c r="I248" s="272">
        <v>0</v>
      </c>
      <c r="J248" s="272">
        <v>0</v>
      </c>
      <c r="K248" s="271">
        <v>-555.25</v>
      </c>
    </row>
    <row r="249" spans="1:11" ht="12.75">
      <c r="A249" s="284" t="s">
        <v>695</v>
      </c>
      <c r="B249" s="270" t="s">
        <v>600</v>
      </c>
      <c r="C249" s="271">
        <v>7780</v>
      </c>
      <c r="D249" s="271">
        <v>3600</v>
      </c>
      <c r="E249" s="271">
        <v>0</v>
      </c>
      <c r="F249" s="272">
        <v>0</v>
      </c>
      <c r="G249" s="272">
        <v>0</v>
      </c>
      <c r="H249" s="271">
        <v>-100</v>
      </c>
      <c r="I249" s="272">
        <v>0</v>
      </c>
      <c r="J249" s="272">
        <v>0</v>
      </c>
      <c r="K249" s="271">
        <v>-100</v>
      </c>
    </row>
    <row r="250" spans="1:11" ht="12.75">
      <c r="A250" s="284" t="s">
        <v>695</v>
      </c>
      <c r="B250" s="270" t="s">
        <v>600</v>
      </c>
      <c r="C250" s="271">
        <v>13684.76</v>
      </c>
      <c r="D250" s="271">
        <v>5223.96</v>
      </c>
      <c r="E250" s="271">
        <v>-8460.8</v>
      </c>
      <c r="F250" s="272">
        <v>0</v>
      </c>
      <c r="G250" s="272">
        <v>0</v>
      </c>
      <c r="H250" s="271">
        <v>0</v>
      </c>
      <c r="I250" s="272">
        <v>0</v>
      </c>
      <c r="J250" s="272">
        <v>0</v>
      </c>
      <c r="K250" s="271">
        <v>-8460.8</v>
      </c>
    </row>
    <row r="251" spans="1:11" ht="12.75">
      <c r="A251" s="284" t="s">
        <v>695</v>
      </c>
      <c r="B251" s="270" t="s">
        <v>602</v>
      </c>
      <c r="C251" s="271">
        <v>22656.3</v>
      </c>
      <c r="D251" s="271">
        <v>4746.84</v>
      </c>
      <c r="E251" s="271">
        <v>0</v>
      </c>
      <c r="F251" s="272">
        <v>0</v>
      </c>
      <c r="G251" s="272">
        <v>0</v>
      </c>
      <c r="H251" s="271">
        <v>-779.84</v>
      </c>
      <c r="I251" s="272">
        <v>0</v>
      </c>
      <c r="J251" s="272">
        <v>0</v>
      </c>
      <c r="K251" s="271">
        <v>-779.84</v>
      </c>
    </row>
    <row r="252" spans="1:11" ht="12.75">
      <c r="A252" s="284" t="s">
        <v>695</v>
      </c>
      <c r="B252" s="270" t="s">
        <v>602</v>
      </c>
      <c r="C252" s="271">
        <v>1618.05</v>
      </c>
      <c r="D252" s="271">
        <v>420</v>
      </c>
      <c r="E252" s="271">
        <v>-1198.05</v>
      </c>
      <c r="F252" s="272">
        <v>0</v>
      </c>
      <c r="G252" s="272">
        <v>0</v>
      </c>
      <c r="H252" s="271">
        <v>0</v>
      </c>
      <c r="I252" s="272">
        <v>0</v>
      </c>
      <c r="J252" s="272">
        <v>0</v>
      </c>
      <c r="K252" s="271">
        <v>-1198.05</v>
      </c>
    </row>
    <row r="253" spans="1:11" ht="12.75">
      <c r="A253" s="284" t="s">
        <v>695</v>
      </c>
      <c r="B253" s="270" t="s">
        <v>604</v>
      </c>
      <c r="C253" s="271">
        <v>11744</v>
      </c>
      <c r="D253" s="271">
        <v>6240</v>
      </c>
      <c r="E253" s="271">
        <v>0</v>
      </c>
      <c r="F253" s="272">
        <v>0</v>
      </c>
      <c r="G253" s="272">
        <v>0</v>
      </c>
      <c r="H253" s="271">
        <v>845</v>
      </c>
      <c r="I253" s="272">
        <v>0</v>
      </c>
      <c r="J253" s="272">
        <v>0</v>
      </c>
      <c r="K253" s="271">
        <v>845</v>
      </c>
    </row>
    <row r="254" spans="1:11" ht="12.75">
      <c r="A254" s="284" t="s">
        <v>695</v>
      </c>
      <c r="B254" s="270" t="s">
        <v>604</v>
      </c>
      <c r="C254" s="271">
        <v>4586.95</v>
      </c>
      <c r="D254" s="271">
        <v>2523.84</v>
      </c>
      <c r="E254" s="271">
        <v>-2063.11</v>
      </c>
      <c r="F254" s="272">
        <v>0</v>
      </c>
      <c r="G254" s="272">
        <v>0</v>
      </c>
      <c r="H254" s="271">
        <v>0</v>
      </c>
      <c r="I254" s="272">
        <v>0</v>
      </c>
      <c r="J254" s="272">
        <v>0</v>
      </c>
      <c r="K254" s="271">
        <v>-2063.11</v>
      </c>
    </row>
    <row r="255" spans="1:11" ht="12.75">
      <c r="A255" s="284" t="s">
        <v>695</v>
      </c>
      <c r="B255" s="270" t="s">
        <v>606</v>
      </c>
      <c r="C255" s="271">
        <v>1407</v>
      </c>
      <c r="D255" s="271">
        <v>800</v>
      </c>
      <c r="E255" s="271">
        <v>-607</v>
      </c>
      <c r="F255" s="272">
        <v>0</v>
      </c>
      <c r="G255" s="272">
        <v>0</v>
      </c>
      <c r="H255" s="271">
        <v>0</v>
      </c>
      <c r="I255" s="272">
        <v>0</v>
      </c>
      <c r="J255" s="272">
        <v>0</v>
      </c>
      <c r="K255" s="271">
        <v>-607</v>
      </c>
    </row>
    <row r="256" spans="1:11" ht="12.75">
      <c r="A256" s="284" t="s">
        <v>695</v>
      </c>
      <c r="B256" s="270" t="s">
        <v>469</v>
      </c>
      <c r="C256" s="271">
        <v>32854.92</v>
      </c>
      <c r="D256" s="271">
        <v>8690.8</v>
      </c>
      <c r="E256" s="271">
        <v>-24164.12</v>
      </c>
      <c r="F256" s="272">
        <v>0</v>
      </c>
      <c r="G256" s="272">
        <v>0</v>
      </c>
      <c r="H256" s="271">
        <v>0</v>
      </c>
      <c r="I256" s="272">
        <v>0</v>
      </c>
      <c r="J256" s="272">
        <v>0</v>
      </c>
      <c r="K256" s="271">
        <v>-24164.12</v>
      </c>
    </row>
    <row r="257" spans="1:11" ht="12.75">
      <c r="A257" s="284" t="s">
        <v>695</v>
      </c>
      <c r="B257" s="270" t="s">
        <v>609</v>
      </c>
      <c r="C257" s="271">
        <v>2579.12</v>
      </c>
      <c r="D257" s="271">
        <v>1120.4</v>
      </c>
      <c r="E257" s="271">
        <v>0</v>
      </c>
      <c r="F257" s="272">
        <v>0</v>
      </c>
      <c r="G257" s="272">
        <v>0</v>
      </c>
      <c r="H257" s="271">
        <v>-199.6</v>
      </c>
      <c r="I257" s="272">
        <v>0</v>
      </c>
      <c r="J257" s="272">
        <v>0</v>
      </c>
      <c r="K257" s="271">
        <v>-199.6</v>
      </c>
    </row>
    <row r="258" spans="1:11" ht="12.75">
      <c r="A258" s="284" t="s">
        <v>695</v>
      </c>
      <c r="B258" s="270" t="s">
        <v>611</v>
      </c>
      <c r="C258" s="271">
        <v>32486.1</v>
      </c>
      <c r="D258" s="271">
        <v>6104.04</v>
      </c>
      <c r="E258" s="271">
        <v>0</v>
      </c>
      <c r="F258" s="272">
        <v>0</v>
      </c>
      <c r="G258" s="272">
        <v>0</v>
      </c>
      <c r="H258" s="271">
        <v>-4555.3</v>
      </c>
      <c r="I258" s="272">
        <v>0</v>
      </c>
      <c r="J258" s="272">
        <v>0</v>
      </c>
      <c r="K258" s="271">
        <v>-4555.3</v>
      </c>
    </row>
    <row r="259" spans="1:11" ht="12.75">
      <c r="A259" s="284" t="s">
        <v>695</v>
      </c>
      <c r="B259" s="270" t="s">
        <v>613</v>
      </c>
      <c r="C259" s="271">
        <v>52617.79</v>
      </c>
      <c r="D259" s="271">
        <v>14974.41</v>
      </c>
      <c r="E259" s="271">
        <v>-37643.38</v>
      </c>
      <c r="F259" s="272">
        <v>0</v>
      </c>
      <c r="G259" s="272">
        <v>0</v>
      </c>
      <c r="H259" s="271">
        <v>0</v>
      </c>
      <c r="I259" s="272">
        <v>0</v>
      </c>
      <c r="J259" s="272">
        <v>0</v>
      </c>
      <c r="K259" s="271">
        <v>-37643.38</v>
      </c>
    </row>
    <row r="260" spans="1:11" ht="12.75">
      <c r="A260" s="284" t="s">
        <v>695</v>
      </c>
      <c r="B260" s="270" t="s">
        <v>615</v>
      </c>
      <c r="C260" s="271">
        <v>130574</v>
      </c>
      <c r="D260" s="271">
        <v>83306.21</v>
      </c>
      <c r="E260" s="271">
        <v>0</v>
      </c>
      <c r="F260" s="272">
        <v>0</v>
      </c>
      <c r="G260" s="272">
        <v>0</v>
      </c>
      <c r="H260" s="271">
        <v>4308.94</v>
      </c>
      <c r="I260" s="272">
        <v>0</v>
      </c>
      <c r="J260" s="272">
        <v>0</v>
      </c>
      <c r="K260" s="271">
        <v>4308.94</v>
      </c>
    </row>
    <row r="261" spans="1:11" ht="12.75">
      <c r="A261" s="284" t="s">
        <v>695</v>
      </c>
      <c r="B261" s="270" t="s">
        <v>615</v>
      </c>
      <c r="C261" s="271">
        <v>141593</v>
      </c>
      <c r="D261" s="271">
        <v>90336.33</v>
      </c>
      <c r="E261" s="271">
        <v>-51256.67</v>
      </c>
      <c r="F261" s="272">
        <v>0</v>
      </c>
      <c r="G261" s="272">
        <v>0</v>
      </c>
      <c r="H261" s="271">
        <v>0</v>
      </c>
      <c r="I261" s="272">
        <v>0</v>
      </c>
      <c r="J261" s="272">
        <v>0</v>
      </c>
      <c r="K261" s="271">
        <v>-51256.67</v>
      </c>
    </row>
    <row r="262" spans="1:11" ht="12.75">
      <c r="A262" s="284" t="s">
        <v>695</v>
      </c>
      <c r="B262" s="270" t="s">
        <v>617</v>
      </c>
      <c r="C262" s="271">
        <v>19473.43</v>
      </c>
      <c r="D262" s="271">
        <v>3220.06</v>
      </c>
      <c r="E262" s="271">
        <v>0</v>
      </c>
      <c r="F262" s="272">
        <v>0</v>
      </c>
      <c r="G262" s="272">
        <v>0</v>
      </c>
      <c r="H262" s="271">
        <v>-37.88</v>
      </c>
      <c r="I262" s="272">
        <v>0</v>
      </c>
      <c r="J262" s="272">
        <v>0</v>
      </c>
      <c r="K262" s="271">
        <v>-37.88</v>
      </c>
    </row>
    <row r="263" spans="1:11" ht="12.75">
      <c r="A263" s="284" t="s">
        <v>695</v>
      </c>
      <c r="B263" s="270" t="s">
        <v>619</v>
      </c>
      <c r="C263" s="271">
        <v>4410.5</v>
      </c>
      <c r="D263" s="271">
        <v>278.89</v>
      </c>
      <c r="E263" s="271">
        <v>0</v>
      </c>
      <c r="F263" s="272">
        <v>0</v>
      </c>
      <c r="G263" s="272">
        <v>0</v>
      </c>
      <c r="H263" s="271">
        <v>-40.9</v>
      </c>
      <c r="I263" s="272">
        <v>0</v>
      </c>
      <c r="J263" s="272">
        <v>0</v>
      </c>
      <c r="K263" s="271">
        <v>-40.9</v>
      </c>
    </row>
    <row r="264" spans="1:11" ht="12.75">
      <c r="A264" s="284" t="s">
        <v>695</v>
      </c>
      <c r="B264" s="270" t="s">
        <v>619</v>
      </c>
      <c r="C264" s="271">
        <v>7469.99</v>
      </c>
      <c r="D264" s="271">
        <v>360.45</v>
      </c>
      <c r="E264" s="271">
        <v>-7109.54</v>
      </c>
      <c r="F264" s="272">
        <v>0</v>
      </c>
      <c r="G264" s="272">
        <v>0</v>
      </c>
      <c r="H264" s="271">
        <v>0</v>
      </c>
      <c r="I264" s="272">
        <v>0</v>
      </c>
      <c r="J264" s="272">
        <v>0</v>
      </c>
      <c r="K264" s="271">
        <v>-7109.54</v>
      </c>
    </row>
    <row r="265" spans="1:11" ht="12.75">
      <c r="A265" s="284" t="s">
        <v>695</v>
      </c>
      <c r="B265" s="270" t="s">
        <v>621</v>
      </c>
      <c r="C265" s="271">
        <v>2365</v>
      </c>
      <c r="D265" s="271">
        <v>1200</v>
      </c>
      <c r="E265" s="271">
        <v>0</v>
      </c>
      <c r="F265" s="272">
        <v>0</v>
      </c>
      <c r="G265" s="272">
        <v>0</v>
      </c>
      <c r="H265" s="271">
        <v>-400</v>
      </c>
      <c r="I265" s="272">
        <v>0</v>
      </c>
      <c r="J265" s="272">
        <v>0</v>
      </c>
      <c r="K265" s="271">
        <v>-400</v>
      </c>
    </row>
    <row r="266" spans="1:11" ht="12.75">
      <c r="A266" s="284" t="s">
        <v>695</v>
      </c>
      <c r="B266" s="270" t="s">
        <v>621</v>
      </c>
      <c r="C266" s="271">
        <v>18599.6</v>
      </c>
      <c r="D266" s="271">
        <v>2869.92</v>
      </c>
      <c r="E266" s="271">
        <v>-15729.68</v>
      </c>
      <c r="F266" s="272">
        <v>0</v>
      </c>
      <c r="G266" s="272">
        <v>0</v>
      </c>
      <c r="H266" s="271">
        <v>0</v>
      </c>
      <c r="I266" s="272">
        <v>0</v>
      </c>
      <c r="J266" s="272">
        <v>0</v>
      </c>
      <c r="K266" s="271">
        <v>-15729.68</v>
      </c>
    </row>
    <row r="267" spans="1:11" ht="12.75">
      <c r="A267" s="284" t="s">
        <v>695</v>
      </c>
      <c r="B267" s="270" t="s">
        <v>623</v>
      </c>
      <c r="C267" s="271">
        <v>2081.53</v>
      </c>
      <c r="D267" s="271">
        <v>1843.79</v>
      </c>
      <c r="E267" s="271">
        <v>-237.74</v>
      </c>
      <c r="F267" s="272">
        <v>0</v>
      </c>
      <c r="G267" s="272">
        <v>0</v>
      </c>
      <c r="H267" s="271">
        <v>0</v>
      </c>
      <c r="I267" s="272">
        <v>0</v>
      </c>
      <c r="J267" s="272">
        <v>0</v>
      </c>
      <c r="K267" s="271">
        <v>-237.74</v>
      </c>
    </row>
    <row r="268" spans="1:11" ht="12.75">
      <c r="A268" s="284" t="s">
        <v>695</v>
      </c>
      <c r="B268" s="270" t="s">
        <v>625</v>
      </c>
      <c r="C268" s="271">
        <v>20092.46</v>
      </c>
      <c r="D268" s="271">
        <v>5074.94</v>
      </c>
      <c r="E268" s="271">
        <v>-15017.52</v>
      </c>
      <c r="F268" s="272">
        <v>0</v>
      </c>
      <c r="G268" s="272">
        <v>0</v>
      </c>
      <c r="H268" s="271">
        <v>0</v>
      </c>
      <c r="I268" s="272">
        <v>0</v>
      </c>
      <c r="J268" s="272">
        <v>0</v>
      </c>
      <c r="K268" s="271">
        <v>-15017.52</v>
      </c>
    </row>
    <row r="269" spans="1:11" ht="12.75">
      <c r="A269" s="459" t="s">
        <v>690</v>
      </c>
      <c r="B269" s="460"/>
      <c r="C269" s="238">
        <f>SUM(C238:C268)</f>
        <v>787187.7799999999</v>
      </c>
      <c r="D269" s="238">
        <f>SUM(D238:D268)</f>
        <v>275069.66000000003</v>
      </c>
      <c r="E269" s="238">
        <f>SUM(E238:E268)</f>
        <v>-202611.57999999996</v>
      </c>
      <c r="F269" s="238">
        <v>0</v>
      </c>
      <c r="G269" s="238">
        <v>0</v>
      </c>
      <c r="H269" s="238">
        <f>SUM(H238:H268)</f>
        <v>-4659.060000000001</v>
      </c>
      <c r="I269" s="238">
        <v>0</v>
      </c>
      <c r="J269" s="238">
        <v>0</v>
      </c>
      <c r="K269" s="238">
        <f>SUM(K238:K268)</f>
        <v>-207270.63999999998</v>
      </c>
    </row>
    <row r="270" spans="1:11" ht="12.75">
      <c r="A270" s="284" t="s">
        <v>695</v>
      </c>
      <c r="B270" s="272" t="s">
        <v>628</v>
      </c>
      <c r="C270" s="273">
        <v>800</v>
      </c>
      <c r="D270" s="273">
        <v>648</v>
      </c>
      <c r="E270" s="273">
        <v>0</v>
      </c>
      <c r="F270" s="274">
        <v>0</v>
      </c>
      <c r="G270" s="274">
        <v>0</v>
      </c>
      <c r="H270" s="273">
        <v>64</v>
      </c>
      <c r="I270" s="274">
        <v>0</v>
      </c>
      <c r="J270" s="274">
        <v>0</v>
      </c>
      <c r="K270" s="273">
        <v>64</v>
      </c>
    </row>
    <row r="271" spans="1:11" ht="12.75">
      <c r="A271" s="284" t="s">
        <v>695</v>
      </c>
      <c r="B271" s="272" t="s">
        <v>628</v>
      </c>
      <c r="C271" s="273">
        <v>26197.9</v>
      </c>
      <c r="D271" s="273">
        <v>7448.76</v>
      </c>
      <c r="E271" s="273">
        <v>-18749.14</v>
      </c>
      <c r="F271" s="274">
        <v>0</v>
      </c>
      <c r="G271" s="274">
        <v>0</v>
      </c>
      <c r="H271" s="273">
        <v>0</v>
      </c>
      <c r="I271" s="274">
        <v>0</v>
      </c>
      <c r="J271" s="274">
        <v>0</v>
      </c>
      <c r="K271" s="273">
        <v>-18749.14</v>
      </c>
    </row>
    <row r="272" spans="1:11" ht="12.75">
      <c r="A272" s="284" t="s">
        <v>695</v>
      </c>
      <c r="B272" s="272" t="s">
        <v>630</v>
      </c>
      <c r="C272" s="273">
        <v>10090.5</v>
      </c>
      <c r="D272" s="273">
        <v>4475.52</v>
      </c>
      <c r="E272" s="273">
        <v>-5614.98</v>
      </c>
      <c r="F272" s="274">
        <v>0</v>
      </c>
      <c r="G272" s="274">
        <v>0</v>
      </c>
      <c r="H272" s="273">
        <v>0</v>
      </c>
      <c r="I272" s="274">
        <v>0</v>
      </c>
      <c r="J272" s="274">
        <v>0</v>
      </c>
      <c r="K272" s="273">
        <v>-5614.98</v>
      </c>
    </row>
    <row r="273" spans="1:11" ht="12.75">
      <c r="A273" s="284" t="s">
        <v>695</v>
      </c>
      <c r="B273" s="272" t="s">
        <v>632</v>
      </c>
      <c r="C273" s="273">
        <v>10687.09</v>
      </c>
      <c r="D273" s="273">
        <v>5394.01</v>
      </c>
      <c r="E273" s="273">
        <v>-5293.08</v>
      </c>
      <c r="F273" s="274">
        <v>0</v>
      </c>
      <c r="G273" s="274">
        <v>0</v>
      </c>
      <c r="H273" s="273">
        <v>0</v>
      </c>
      <c r="I273" s="274">
        <v>0</v>
      </c>
      <c r="J273" s="274">
        <v>0</v>
      </c>
      <c r="K273" s="273">
        <v>-5293.08</v>
      </c>
    </row>
    <row r="274" spans="1:11" ht="12.75">
      <c r="A274" s="284" t="s">
        <v>695</v>
      </c>
      <c r="B274" s="272" t="s">
        <v>634</v>
      </c>
      <c r="C274" s="273">
        <v>24660.54</v>
      </c>
      <c r="D274" s="273">
        <v>15050.21</v>
      </c>
      <c r="E274" s="273">
        <v>-9610.33</v>
      </c>
      <c r="F274" s="274">
        <v>0</v>
      </c>
      <c r="G274" s="274">
        <v>0</v>
      </c>
      <c r="H274" s="273">
        <v>0</v>
      </c>
      <c r="I274" s="274">
        <v>0</v>
      </c>
      <c r="J274" s="274">
        <v>0</v>
      </c>
      <c r="K274" s="273">
        <v>-9610.33</v>
      </c>
    </row>
    <row r="275" spans="1:11" ht="12.75">
      <c r="A275" s="284" t="s">
        <v>695</v>
      </c>
      <c r="B275" s="272" t="s">
        <v>636</v>
      </c>
      <c r="C275" s="273">
        <v>15463.94</v>
      </c>
      <c r="D275" s="273">
        <v>6868.19</v>
      </c>
      <c r="E275" s="273">
        <v>-8595.75</v>
      </c>
      <c r="F275" s="274">
        <v>0</v>
      </c>
      <c r="G275" s="274">
        <v>0</v>
      </c>
      <c r="H275" s="273">
        <v>0</v>
      </c>
      <c r="I275" s="274">
        <v>0</v>
      </c>
      <c r="J275" s="274">
        <v>0</v>
      </c>
      <c r="K275" s="273">
        <v>-8595.75</v>
      </c>
    </row>
    <row r="276" spans="1:11" ht="12.75">
      <c r="A276" s="284" t="s">
        <v>695</v>
      </c>
      <c r="B276" s="272" t="s">
        <v>638</v>
      </c>
      <c r="C276" s="273">
        <v>14876</v>
      </c>
      <c r="D276" s="273">
        <v>8433.48</v>
      </c>
      <c r="E276" s="273">
        <v>0</v>
      </c>
      <c r="F276" s="274">
        <v>0</v>
      </c>
      <c r="G276" s="274">
        <v>0</v>
      </c>
      <c r="H276" s="273">
        <v>-777.12</v>
      </c>
      <c r="I276" s="274">
        <v>0</v>
      </c>
      <c r="J276" s="274">
        <v>0</v>
      </c>
      <c r="K276" s="273">
        <v>-777.12</v>
      </c>
    </row>
    <row r="277" spans="1:11" ht="12.75">
      <c r="A277" s="284" t="s">
        <v>695</v>
      </c>
      <c r="B277" s="272" t="s">
        <v>638</v>
      </c>
      <c r="C277" s="273">
        <v>16910.17</v>
      </c>
      <c r="D277" s="273">
        <v>10190.46</v>
      </c>
      <c r="E277" s="273">
        <v>-6719.71</v>
      </c>
      <c r="F277" s="274">
        <v>0</v>
      </c>
      <c r="G277" s="274">
        <v>0</v>
      </c>
      <c r="H277" s="273">
        <v>0</v>
      </c>
      <c r="I277" s="274">
        <v>0</v>
      </c>
      <c r="J277" s="274">
        <v>0</v>
      </c>
      <c r="K277" s="275">
        <v>-6719.71</v>
      </c>
    </row>
    <row r="278" spans="1:11" ht="12.75">
      <c r="A278" s="459" t="s">
        <v>198</v>
      </c>
      <c r="B278" s="460"/>
      <c r="C278" s="238">
        <f>SUM(C270:C277)</f>
        <v>119686.14</v>
      </c>
      <c r="D278" s="238">
        <f>SUM(D270:D277)</f>
        <v>58508.63</v>
      </c>
      <c r="E278" s="238">
        <f>SUM(E270:E277)</f>
        <v>-54582.99</v>
      </c>
      <c r="F278" s="238">
        <v>0</v>
      </c>
      <c r="G278" s="238">
        <v>0</v>
      </c>
      <c r="H278" s="238">
        <f>SUM(H270:H277)</f>
        <v>-713.12</v>
      </c>
      <c r="I278" s="238">
        <v>0</v>
      </c>
      <c r="J278" s="238">
        <v>0</v>
      </c>
      <c r="K278" s="238">
        <f>SUM(K270:K277)</f>
        <v>-55296.11</v>
      </c>
    </row>
    <row r="279" spans="1:11" ht="12.75">
      <c r="A279" s="284" t="s">
        <v>695</v>
      </c>
      <c r="B279" s="272" t="s">
        <v>655</v>
      </c>
      <c r="C279" s="271">
        <v>18620.42</v>
      </c>
      <c r="D279" s="271">
        <v>20400</v>
      </c>
      <c r="E279" s="271">
        <v>1779.58</v>
      </c>
      <c r="F279" s="272">
        <v>0</v>
      </c>
      <c r="G279" s="272">
        <v>0</v>
      </c>
      <c r="H279" s="271">
        <v>0</v>
      </c>
      <c r="I279" s="272">
        <v>0</v>
      </c>
      <c r="J279" s="272">
        <v>0</v>
      </c>
      <c r="K279" s="271">
        <v>1779.58</v>
      </c>
    </row>
    <row r="280" spans="1:11" ht="12.75">
      <c r="A280" s="284" t="s">
        <v>695</v>
      </c>
      <c r="B280" s="272" t="s">
        <v>656</v>
      </c>
      <c r="C280" s="271">
        <v>13389.58</v>
      </c>
      <c r="D280" s="271">
        <v>14281.45</v>
      </c>
      <c r="E280" s="271">
        <v>0</v>
      </c>
      <c r="F280" s="272">
        <v>0</v>
      </c>
      <c r="G280" s="272">
        <v>0</v>
      </c>
      <c r="H280" s="271">
        <v>601.9</v>
      </c>
      <c r="I280" s="272">
        <v>0</v>
      </c>
      <c r="J280" s="272">
        <v>0</v>
      </c>
      <c r="K280" s="271">
        <v>601.9</v>
      </c>
    </row>
    <row r="281" spans="1:11" ht="12.75">
      <c r="A281" s="284" t="s">
        <v>695</v>
      </c>
      <c r="B281" s="272" t="s">
        <v>656</v>
      </c>
      <c r="C281" s="271">
        <v>14972.45</v>
      </c>
      <c r="D281" s="271">
        <v>29597.4</v>
      </c>
      <c r="E281" s="271">
        <v>14624.95</v>
      </c>
      <c r="F281" s="272">
        <v>0</v>
      </c>
      <c r="G281" s="272">
        <v>0</v>
      </c>
      <c r="H281" s="271">
        <v>0</v>
      </c>
      <c r="I281" s="272">
        <v>0</v>
      </c>
      <c r="J281" s="272">
        <v>0</v>
      </c>
      <c r="K281" s="271">
        <v>14624.95</v>
      </c>
    </row>
    <row r="282" spans="1:11" ht="12.75">
      <c r="A282" s="284" t="s">
        <v>695</v>
      </c>
      <c r="B282" s="272" t="s">
        <v>657</v>
      </c>
      <c r="C282" s="271">
        <v>14225.7</v>
      </c>
      <c r="D282" s="271">
        <v>28593.6</v>
      </c>
      <c r="E282" s="271">
        <v>14367.9</v>
      </c>
      <c r="F282" s="272">
        <v>0</v>
      </c>
      <c r="G282" s="272">
        <v>0</v>
      </c>
      <c r="H282" s="271">
        <v>0</v>
      </c>
      <c r="I282" s="272">
        <v>0</v>
      </c>
      <c r="J282" s="272">
        <v>0</v>
      </c>
      <c r="K282" s="271">
        <v>14367.9</v>
      </c>
    </row>
    <row r="283" spans="1:11" ht="12.75">
      <c r="A283" s="284" t="s">
        <v>695</v>
      </c>
      <c r="B283" s="272" t="s">
        <v>658</v>
      </c>
      <c r="C283" s="271">
        <v>13799.64</v>
      </c>
      <c r="D283" s="271">
        <v>14555.1</v>
      </c>
      <c r="E283" s="271">
        <v>0</v>
      </c>
      <c r="F283" s="272">
        <v>0</v>
      </c>
      <c r="G283" s="272">
        <v>0</v>
      </c>
      <c r="H283" s="271">
        <v>756</v>
      </c>
      <c r="I283" s="272">
        <v>0</v>
      </c>
      <c r="J283" s="272">
        <v>0</v>
      </c>
      <c r="K283" s="271">
        <v>756</v>
      </c>
    </row>
    <row r="284" spans="1:11" ht="12.75">
      <c r="A284" s="284" t="s">
        <v>695</v>
      </c>
      <c r="B284" s="272" t="s">
        <v>658</v>
      </c>
      <c r="C284" s="271">
        <v>14288.36</v>
      </c>
      <c r="D284" s="271">
        <v>29110.2</v>
      </c>
      <c r="E284" s="271">
        <v>14821.84</v>
      </c>
      <c r="F284" s="272">
        <v>0</v>
      </c>
      <c r="G284" s="272">
        <v>0</v>
      </c>
      <c r="H284" s="271">
        <v>0</v>
      </c>
      <c r="I284" s="272">
        <v>0</v>
      </c>
      <c r="J284" s="272">
        <v>0</v>
      </c>
      <c r="K284" s="271">
        <v>14821.84</v>
      </c>
    </row>
    <row r="285" spans="1:11" ht="12.75">
      <c r="A285" s="284" t="s">
        <v>695</v>
      </c>
      <c r="B285" s="272" t="s">
        <v>659</v>
      </c>
      <c r="C285" s="271">
        <v>22615.37</v>
      </c>
      <c r="D285" s="271">
        <v>43633.5</v>
      </c>
      <c r="E285" s="271">
        <v>21018.13</v>
      </c>
      <c r="F285" s="272">
        <v>0</v>
      </c>
      <c r="G285" s="272">
        <v>0</v>
      </c>
      <c r="H285" s="271">
        <v>0</v>
      </c>
      <c r="I285" s="272">
        <v>0</v>
      </c>
      <c r="J285" s="272">
        <v>0</v>
      </c>
      <c r="K285" s="271">
        <v>21018.13</v>
      </c>
    </row>
    <row r="286" spans="1:11" ht="12.75">
      <c r="A286" s="284" t="s">
        <v>695</v>
      </c>
      <c r="B286" s="272" t="s">
        <v>660</v>
      </c>
      <c r="C286" s="271">
        <v>21266.06</v>
      </c>
      <c r="D286" s="271">
        <v>33451.21</v>
      </c>
      <c r="E286" s="271">
        <v>0</v>
      </c>
      <c r="F286" s="272">
        <v>0</v>
      </c>
      <c r="G286" s="272">
        <v>0</v>
      </c>
      <c r="H286" s="271">
        <v>1274.91</v>
      </c>
      <c r="I286" s="272">
        <v>0</v>
      </c>
      <c r="J286" s="272">
        <v>0</v>
      </c>
      <c r="K286" s="271">
        <v>1274.91</v>
      </c>
    </row>
    <row r="287" spans="1:11" ht="12.75">
      <c r="A287" s="284" t="s">
        <v>695</v>
      </c>
      <c r="B287" s="272" t="s">
        <v>660</v>
      </c>
      <c r="C287" s="271">
        <v>31074.09</v>
      </c>
      <c r="D287" s="271">
        <v>42978</v>
      </c>
      <c r="E287" s="271">
        <v>11903.91</v>
      </c>
      <c r="F287" s="272">
        <v>0</v>
      </c>
      <c r="G287" s="272">
        <v>0</v>
      </c>
      <c r="H287" s="271">
        <v>0</v>
      </c>
      <c r="I287" s="272">
        <v>0</v>
      </c>
      <c r="J287" s="272">
        <v>0</v>
      </c>
      <c r="K287" s="271">
        <v>11903.91</v>
      </c>
    </row>
    <row r="288" spans="1:11" ht="12.75">
      <c r="A288" s="284" t="s">
        <v>695</v>
      </c>
      <c r="B288" s="272" t="s">
        <v>661</v>
      </c>
      <c r="C288" s="271">
        <v>58771.31</v>
      </c>
      <c r="D288" s="271">
        <v>93470</v>
      </c>
      <c r="E288" s="271">
        <v>0</v>
      </c>
      <c r="F288" s="272">
        <v>0</v>
      </c>
      <c r="G288" s="272">
        <v>0</v>
      </c>
      <c r="H288" s="271">
        <v>4420</v>
      </c>
      <c r="I288" s="272">
        <v>0</v>
      </c>
      <c r="J288" s="272">
        <v>0</v>
      </c>
      <c r="K288" s="271">
        <v>4420</v>
      </c>
    </row>
    <row r="289" spans="1:11" ht="12.75">
      <c r="A289" s="284" t="s">
        <v>695</v>
      </c>
      <c r="B289" s="272" t="s">
        <v>661</v>
      </c>
      <c r="C289" s="271">
        <v>17300.71</v>
      </c>
      <c r="D289" s="271">
        <v>30557.5</v>
      </c>
      <c r="E289" s="271">
        <v>13256.79</v>
      </c>
      <c r="F289" s="272">
        <v>0</v>
      </c>
      <c r="G289" s="272">
        <v>0</v>
      </c>
      <c r="H289" s="271">
        <v>0</v>
      </c>
      <c r="I289" s="272">
        <v>0</v>
      </c>
      <c r="J289" s="272">
        <v>0</v>
      </c>
      <c r="K289" s="271">
        <v>13256.79</v>
      </c>
    </row>
    <row r="290" spans="1:11" ht="12.75">
      <c r="A290" s="284" t="s">
        <v>695</v>
      </c>
      <c r="B290" s="272" t="s">
        <v>662</v>
      </c>
      <c r="C290" s="271">
        <v>26403.45</v>
      </c>
      <c r="D290" s="271">
        <v>30734</v>
      </c>
      <c r="E290" s="271">
        <v>0</v>
      </c>
      <c r="F290" s="272">
        <v>0</v>
      </c>
      <c r="G290" s="272">
        <v>0</v>
      </c>
      <c r="H290" s="271">
        <v>1535.6</v>
      </c>
      <c r="I290" s="272">
        <v>0</v>
      </c>
      <c r="J290" s="272">
        <v>0</v>
      </c>
      <c r="K290" s="271">
        <v>1535.6</v>
      </c>
    </row>
    <row r="291" spans="1:11" ht="12.75">
      <c r="A291" s="284" t="s">
        <v>695</v>
      </c>
      <c r="B291" s="272" t="s">
        <v>664</v>
      </c>
      <c r="C291" s="271">
        <v>7589.52</v>
      </c>
      <c r="D291" s="271">
        <v>7572</v>
      </c>
      <c r="E291" s="271">
        <v>0</v>
      </c>
      <c r="F291" s="272">
        <v>0</v>
      </c>
      <c r="G291" s="272">
        <v>0</v>
      </c>
      <c r="H291" s="271">
        <v>115.2</v>
      </c>
      <c r="I291" s="272">
        <v>0</v>
      </c>
      <c r="J291" s="272">
        <v>0</v>
      </c>
      <c r="K291" s="271">
        <v>115.2</v>
      </c>
    </row>
    <row r="292" spans="1:11" ht="12.75">
      <c r="A292" s="269"/>
      <c r="B292" s="272"/>
      <c r="C292" s="283">
        <f>SUM(C279:C291)</f>
        <v>274316.66</v>
      </c>
      <c r="D292" s="283">
        <f>SUM(D279:D291)</f>
        <v>418933.95999999996</v>
      </c>
      <c r="E292" s="283">
        <f>SUM(E279:E291)</f>
        <v>91773.1</v>
      </c>
      <c r="F292" s="283"/>
      <c r="G292" s="283"/>
      <c r="H292" s="283">
        <f>SUM(H279:H291)</f>
        <v>8703.61</v>
      </c>
      <c r="I292" s="283"/>
      <c r="J292" s="283"/>
      <c r="K292" s="283">
        <f>SUM(K279:K291)</f>
        <v>100476.71</v>
      </c>
    </row>
    <row r="293" spans="1:11" ht="12.75">
      <c r="A293" s="281" t="s">
        <v>691</v>
      </c>
      <c r="B293" s="278"/>
      <c r="C293" s="238">
        <f>C292+C278+C269</f>
        <v>1181190.5799999998</v>
      </c>
      <c r="D293" s="238">
        <f>D292+D278+D269</f>
        <v>752512.25</v>
      </c>
      <c r="E293" s="238">
        <f>E292+E278+E269</f>
        <v>-165421.46999999994</v>
      </c>
      <c r="F293" s="238">
        <v>0</v>
      </c>
      <c r="G293" s="238">
        <v>0</v>
      </c>
      <c r="H293" s="238">
        <f>H292+H278+H269</f>
        <v>3331.4299999999994</v>
      </c>
      <c r="I293" s="238">
        <v>0</v>
      </c>
      <c r="J293" s="238">
        <v>0</v>
      </c>
      <c r="K293" s="238">
        <f>K292+K278+K269</f>
        <v>-162090.03999999998</v>
      </c>
    </row>
    <row r="294" spans="1:11" ht="12.75">
      <c r="A294" s="285" t="s">
        <v>696</v>
      </c>
      <c r="B294" s="270" t="s">
        <v>586</v>
      </c>
      <c r="C294" s="271">
        <v>4500</v>
      </c>
      <c r="D294" s="271">
        <v>0</v>
      </c>
      <c r="E294" s="271">
        <v>0</v>
      </c>
      <c r="F294" s="272">
        <v>0</v>
      </c>
      <c r="G294" s="272">
        <v>0</v>
      </c>
      <c r="H294" s="271">
        <v>0</v>
      </c>
      <c r="I294" s="272">
        <v>0</v>
      </c>
      <c r="J294" s="272">
        <v>0</v>
      </c>
      <c r="K294" s="271">
        <v>0</v>
      </c>
    </row>
    <row r="295" spans="1:11" ht="12.75">
      <c r="A295" s="285" t="s">
        <v>696</v>
      </c>
      <c r="B295" s="270" t="s">
        <v>586</v>
      </c>
      <c r="C295" s="271">
        <v>32679.87</v>
      </c>
      <c r="D295" s="271">
        <v>0</v>
      </c>
      <c r="E295" s="271">
        <v>-32679.87</v>
      </c>
      <c r="F295" s="272">
        <v>0</v>
      </c>
      <c r="G295" s="272">
        <v>0</v>
      </c>
      <c r="H295" s="271">
        <v>0</v>
      </c>
      <c r="I295" s="272">
        <v>0</v>
      </c>
      <c r="J295" s="272">
        <v>0</v>
      </c>
      <c r="K295" s="271">
        <v>-32679.87</v>
      </c>
    </row>
    <row r="296" spans="1:11" ht="12.75">
      <c r="A296" s="285" t="s">
        <v>696</v>
      </c>
      <c r="B296" s="270" t="s">
        <v>588</v>
      </c>
      <c r="C296" s="271">
        <v>852.89</v>
      </c>
      <c r="D296" s="271">
        <v>1514.96</v>
      </c>
      <c r="E296" s="271">
        <v>662.07</v>
      </c>
      <c r="F296" s="272">
        <v>0</v>
      </c>
      <c r="G296" s="272">
        <v>0</v>
      </c>
      <c r="H296" s="271">
        <v>0</v>
      </c>
      <c r="I296" s="272">
        <v>0</v>
      </c>
      <c r="J296" s="272">
        <v>0</v>
      </c>
      <c r="K296" s="271">
        <v>662.07</v>
      </c>
    </row>
    <row r="297" spans="1:11" ht="12.75">
      <c r="A297" s="285" t="s">
        <v>696</v>
      </c>
      <c r="B297" s="270" t="s">
        <v>590</v>
      </c>
      <c r="C297" s="271">
        <v>49302.12</v>
      </c>
      <c r="D297" s="271">
        <v>6953.04</v>
      </c>
      <c r="E297" s="271">
        <v>0</v>
      </c>
      <c r="F297" s="272">
        <v>0</v>
      </c>
      <c r="G297" s="272">
        <v>0</v>
      </c>
      <c r="H297" s="271">
        <v>-289.71</v>
      </c>
      <c r="I297" s="272">
        <v>0</v>
      </c>
      <c r="J297" s="272">
        <v>0</v>
      </c>
      <c r="K297" s="271">
        <v>-289.71</v>
      </c>
    </row>
    <row r="298" spans="1:11" ht="12.75">
      <c r="A298" s="285" t="s">
        <v>696</v>
      </c>
      <c r="B298" s="270" t="s">
        <v>592</v>
      </c>
      <c r="C298" s="271">
        <v>60663.12</v>
      </c>
      <c r="D298" s="271">
        <v>6231</v>
      </c>
      <c r="E298" s="271">
        <v>0</v>
      </c>
      <c r="F298" s="272">
        <v>0</v>
      </c>
      <c r="G298" s="272">
        <v>0</v>
      </c>
      <c r="H298" s="271">
        <v>-830.8</v>
      </c>
      <c r="I298" s="272">
        <v>0</v>
      </c>
      <c r="J298" s="272">
        <v>0</v>
      </c>
      <c r="K298" s="271">
        <v>-830.8</v>
      </c>
    </row>
    <row r="299" spans="1:11" ht="12.75">
      <c r="A299" s="285" t="s">
        <v>696</v>
      </c>
      <c r="B299" s="270" t="s">
        <v>592</v>
      </c>
      <c r="C299" s="271">
        <v>6394.47</v>
      </c>
      <c r="D299" s="271">
        <v>1172.25</v>
      </c>
      <c r="E299" s="271">
        <v>-5222.22</v>
      </c>
      <c r="F299" s="272">
        <v>0</v>
      </c>
      <c r="G299" s="272">
        <v>0</v>
      </c>
      <c r="H299" s="271">
        <v>0</v>
      </c>
      <c r="I299" s="272">
        <v>0</v>
      </c>
      <c r="J299" s="272">
        <v>0</v>
      </c>
      <c r="K299" s="271">
        <v>-5222.22</v>
      </c>
    </row>
    <row r="300" spans="1:11" ht="12.75">
      <c r="A300" s="285" t="s">
        <v>696</v>
      </c>
      <c r="B300" s="270" t="s">
        <v>594</v>
      </c>
      <c r="C300" s="271">
        <v>24016.8</v>
      </c>
      <c r="D300" s="271">
        <v>1886.76</v>
      </c>
      <c r="E300" s="271">
        <v>0</v>
      </c>
      <c r="F300" s="272">
        <v>0</v>
      </c>
      <c r="G300" s="272">
        <v>0</v>
      </c>
      <c r="H300" s="271">
        <v>0</v>
      </c>
      <c r="I300" s="272">
        <v>0</v>
      </c>
      <c r="J300" s="272">
        <v>0</v>
      </c>
      <c r="K300" s="271">
        <v>0</v>
      </c>
    </row>
    <row r="301" spans="1:11" ht="12.75">
      <c r="A301" s="285" t="s">
        <v>696</v>
      </c>
      <c r="B301" s="270" t="s">
        <v>596</v>
      </c>
      <c r="C301" s="271">
        <v>46768.75</v>
      </c>
      <c r="D301" s="271">
        <v>5947.31</v>
      </c>
      <c r="E301" s="271">
        <v>0</v>
      </c>
      <c r="F301" s="272">
        <v>0</v>
      </c>
      <c r="G301" s="272">
        <v>0</v>
      </c>
      <c r="H301" s="271">
        <v>-274.49</v>
      </c>
      <c r="I301" s="272">
        <v>0</v>
      </c>
      <c r="J301" s="272">
        <v>0</v>
      </c>
      <c r="K301" s="271">
        <v>-274.49</v>
      </c>
    </row>
    <row r="302" spans="1:11" ht="12.75">
      <c r="A302" s="285" t="s">
        <v>696</v>
      </c>
      <c r="B302" s="270" t="s">
        <v>596</v>
      </c>
      <c r="C302" s="271">
        <v>1587.8</v>
      </c>
      <c r="D302" s="271">
        <v>333.06</v>
      </c>
      <c r="E302" s="271">
        <v>-1254.74</v>
      </c>
      <c r="F302" s="272">
        <v>0</v>
      </c>
      <c r="G302" s="272">
        <v>0</v>
      </c>
      <c r="H302" s="271">
        <v>0</v>
      </c>
      <c r="I302" s="272">
        <v>0</v>
      </c>
      <c r="J302" s="272">
        <v>0</v>
      </c>
      <c r="K302" s="271">
        <v>-1254.74</v>
      </c>
    </row>
    <row r="303" spans="1:11" ht="12.75">
      <c r="A303" s="285" t="s">
        <v>696</v>
      </c>
      <c r="B303" s="270" t="s">
        <v>598</v>
      </c>
      <c r="C303" s="271">
        <v>28692.21</v>
      </c>
      <c r="D303" s="271">
        <v>8599</v>
      </c>
      <c r="E303" s="271">
        <v>0</v>
      </c>
      <c r="F303" s="272">
        <v>0</v>
      </c>
      <c r="G303" s="272">
        <v>0</v>
      </c>
      <c r="H303" s="271">
        <v>-1375.84</v>
      </c>
      <c r="I303" s="272">
        <v>0</v>
      </c>
      <c r="J303" s="272">
        <v>0</v>
      </c>
      <c r="K303" s="271">
        <v>-1375.84</v>
      </c>
    </row>
    <row r="304" spans="1:11" ht="12.75">
      <c r="A304" s="285" t="s">
        <v>696</v>
      </c>
      <c r="B304" s="270" t="s">
        <v>598</v>
      </c>
      <c r="C304" s="271">
        <v>1055.25</v>
      </c>
      <c r="D304" s="271">
        <v>500</v>
      </c>
      <c r="E304" s="271">
        <v>-555.25</v>
      </c>
      <c r="F304" s="272">
        <v>0</v>
      </c>
      <c r="G304" s="272">
        <v>0</v>
      </c>
      <c r="H304" s="271">
        <v>0</v>
      </c>
      <c r="I304" s="272">
        <v>0</v>
      </c>
      <c r="J304" s="272">
        <v>0</v>
      </c>
      <c r="K304" s="271">
        <v>-555.25</v>
      </c>
    </row>
    <row r="305" spans="1:11" ht="12.75">
      <c r="A305" s="285" t="s">
        <v>696</v>
      </c>
      <c r="B305" s="270" t="s">
        <v>600</v>
      </c>
      <c r="C305" s="271">
        <v>7780</v>
      </c>
      <c r="D305" s="271">
        <v>3440</v>
      </c>
      <c r="E305" s="271">
        <v>0</v>
      </c>
      <c r="F305" s="272">
        <v>0</v>
      </c>
      <c r="G305" s="272">
        <v>0</v>
      </c>
      <c r="H305" s="271">
        <v>-260</v>
      </c>
      <c r="I305" s="272">
        <v>0</v>
      </c>
      <c r="J305" s="272">
        <v>0</v>
      </c>
      <c r="K305" s="271">
        <v>-260</v>
      </c>
    </row>
    <row r="306" spans="1:11" ht="12.75">
      <c r="A306" s="285" t="s">
        <v>696</v>
      </c>
      <c r="B306" s="270" t="s">
        <v>600</v>
      </c>
      <c r="C306" s="271">
        <v>13684.76</v>
      </c>
      <c r="D306" s="271">
        <v>4991.78</v>
      </c>
      <c r="E306" s="271">
        <v>-8692.98</v>
      </c>
      <c r="F306" s="272">
        <v>0</v>
      </c>
      <c r="G306" s="272">
        <v>0</v>
      </c>
      <c r="H306" s="271">
        <v>0</v>
      </c>
      <c r="I306" s="272">
        <v>0</v>
      </c>
      <c r="J306" s="272">
        <v>0</v>
      </c>
      <c r="K306" s="271">
        <v>-8692.98</v>
      </c>
    </row>
    <row r="307" spans="1:11" ht="12.75">
      <c r="A307" s="285" t="s">
        <v>696</v>
      </c>
      <c r="B307" s="270" t="s">
        <v>602</v>
      </c>
      <c r="C307" s="271">
        <v>22656.3</v>
      </c>
      <c r="D307" s="271">
        <v>4746.84</v>
      </c>
      <c r="E307" s="271">
        <v>0</v>
      </c>
      <c r="F307" s="272">
        <v>0</v>
      </c>
      <c r="G307" s="272">
        <v>0</v>
      </c>
      <c r="H307" s="271">
        <v>-779.84</v>
      </c>
      <c r="I307" s="272">
        <v>0</v>
      </c>
      <c r="J307" s="272">
        <v>0</v>
      </c>
      <c r="K307" s="271">
        <v>-779.84</v>
      </c>
    </row>
    <row r="308" spans="1:11" ht="12.75">
      <c r="A308" s="285" t="s">
        <v>696</v>
      </c>
      <c r="B308" s="270" t="s">
        <v>602</v>
      </c>
      <c r="C308" s="271">
        <v>1618.05</v>
      </c>
      <c r="D308" s="271">
        <v>420</v>
      </c>
      <c r="E308" s="271">
        <v>-1198.05</v>
      </c>
      <c r="F308" s="272">
        <v>0</v>
      </c>
      <c r="G308" s="272">
        <v>0</v>
      </c>
      <c r="H308" s="271">
        <v>0</v>
      </c>
      <c r="I308" s="272">
        <v>0</v>
      </c>
      <c r="J308" s="272">
        <v>0</v>
      </c>
      <c r="K308" s="271">
        <v>-1198.05</v>
      </c>
    </row>
    <row r="309" spans="1:11" ht="12.75">
      <c r="A309" s="285" t="s">
        <v>696</v>
      </c>
      <c r="B309" s="270" t="s">
        <v>604</v>
      </c>
      <c r="C309" s="271">
        <v>11744</v>
      </c>
      <c r="D309" s="271">
        <v>5850</v>
      </c>
      <c r="E309" s="271">
        <v>0</v>
      </c>
      <c r="F309" s="272">
        <v>0</v>
      </c>
      <c r="G309" s="272">
        <v>0</v>
      </c>
      <c r="H309" s="271">
        <v>455</v>
      </c>
      <c r="I309" s="272">
        <v>0</v>
      </c>
      <c r="J309" s="272">
        <v>0</v>
      </c>
      <c r="K309" s="271">
        <v>455</v>
      </c>
    </row>
    <row r="310" spans="1:11" ht="12.75">
      <c r="A310" s="285" t="s">
        <v>696</v>
      </c>
      <c r="B310" s="270" t="s">
        <v>604</v>
      </c>
      <c r="C310" s="271">
        <v>4586.95</v>
      </c>
      <c r="D310" s="271">
        <v>2366.1</v>
      </c>
      <c r="E310" s="271">
        <v>-2220.85</v>
      </c>
      <c r="F310" s="272">
        <v>0</v>
      </c>
      <c r="G310" s="272">
        <v>0</v>
      </c>
      <c r="H310" s="271">
        <v>0</v>
      </c>
      <c r="I310" s="272">
        <v>0</v>
      </c>
      <c r="J310" s="272">
        <v>0</v>
      </c>
      <c r="K310" s="271">
        <v>-2220.85</v>
      </c>
    </row>
    <row r="311" spans="1:11" ht="12.75">
      <c r="A311" s="285" t="s">
        <v>696</v>
      </c>
      <c r="B311" s="270" t="s">
        <v>606</v>
      </c>
      <c r="C311" s="271">
        <v>1407</v>
      </c>
      <c r="D311" s="271">
        <v>784</v>
      </c>
      <c r="E311" s="271">
        <v>-623</v>
      </c>
      <c r="F311" s="272">
        <v>0</v>
      </c>
      <c r="G311" s="272">
        <v>0</v>
      </c>
      <c r="H311" s="271">
        <v>0</v>
      </c>
      <c r="I311" s="272">
        <v>0</v>
      </c>
      <c r="J311" s="272">
        <v>0</v>
      </c>
      <c r="K311" s="271">
        <v>-623</v>
      </c>
    </row>
    <row r="312" spans="1:11" ht="12.75">
      <c r="A312" s="285" t="s">
        <v>696</v>
      </c>
      <c r="B312" s="270" t="s">
        <v>469</v>
      </c>
      <c r="C312" s="271">
        <v>32854.92</v>
      </c>
      <c r="D312" s="271">
        <v>9162.05</v>
      </c>
      <c r="E312" s="271">
        <v>-23692.87</v>
      </c>
      <c r="F312" s="272">
        <v>0</v>
      </c>
      <c r="G312" s="272">
        <v>0</v>
      </c>
      <c r="H312" s="271">
        <v>0</v>
      </c>
      <c r="I312" s="272">
        <v>0</v>
      </c>
      <c r="J312" s="272">
        <v>0</v>
      </c>
      <c r="K312" s="271">
        <v>-23692.87</v>
      </c>
    </row>
    <row r="313" spans="1:11" ht="12.75">
      <c r="A313" s="285" t="s">
        <v>696</v>
      </c>
      <c r="B313" s="270" t="s">
        <v>609</v>
      </c>
      <c r="C313" s="271">
        <v>2579.12</v>
      </c>
      <c r="D313" s="271">
        <v>1140.2</v>
      </c>
      <c r="E313" s="271">
        <v>0</v>
      </c>
      <c r="F313" s="272">
        <v>0</v>
      </c>
      <c r="G313" s="272">
        <v>0</v>
      </c>
      <c r="H313" s="271">
        <v>-179.8</v>
      </c>
      <c r="I313" s="272">
        <v>0</v>
      </c>
      <c r="J313" s="272">
        <v>0</v>
      </c>
      <c r="K313" s="271">
        <v>-179.8</v>
      </c>
    </row>
    <row r="314" spans="1:11" ht="12.75">
      <c r="A314" s="285" t="s">
        <v>696</v>
      </c>
      <c r="B314" s="270" t="s">
        <v>611</v>
      </c>
      <c r="C314" s="271">
        <v>32486.1</v>
      </c>
      <c r="D314" s="271">
        <v>6210.63</v>
      </c>
      <c r="E314" s="271">
        <v>0</v>
      </c>
      <c r="F314" s="272">
        <v>0</v>
      </c>
      <c r="G314" s="272">
        <v>0</v>
      </c>
      <c r="H314" s="271">
        <v>-4448.71</v>
      </c>
      <c r="I314" s="272">
        <v>0</v>
      </c>
      <c r="J314" s="272">
        <v>0</v>
      </c>
      <c r="K314" s="271">
        <v>-4448.71</v>
      </c>
    </row>
    <row r="315" spans="1:11" ht="12.75">
      <c r="A315" s="285" t="s">
        <v>696</v>
      </c>
      <c r="B315" s="270" t="s">
        <v>613</v>
      </c>
      <c r="C315" s="271">
        <v>52617.79</v>
      </c>
      <c r="D315" s="271">
        <v>16980.22</v>
      </c>
      <c r="E315" s="271">
        <v>-35637.57</v>
      </c>
      <c r="F315" s="272">
        <v>0</v>
      </c>
      <c r="G315" s="272">
        <v>0</v>
      </c>
      <c r="H315" s="271">
        <v>0</v>
      </c>
      <c r="I315" s="272">
        <v>0</v>
      </c>
      <c r="J315" s="272">
        <v>0</v>
      </c>
      <c r="K315" s="271">
        <v>-35637.57</v>
      </c>
    </row>
    <row r="316" spans="1:11" ht="12.75">
      <c r="A316" s="285" t="s">
        <v>696</v>
      </c>
      <c r="B316" s="270" t="s">
        <v>615</v>
      </c>
      <c r="C316" s="271">
        <v>130574</v>
      </c>
      <c r="D316" s="271">
        <v>82261.62</v>
      </c>
      <c r="E316" s="271">
        <v>0</v>
      </c>
      <c r="F316" s="272">
        <v>0</v>
      </c>
      <c r="G316" s="272">
        <v>0</v>
      </c>
      <c r="H316" s="271">
        <v>3264.35</v>
      </c>
      <c r="I316" s="272">
        <v>0</v>
      </c>
      <c r="J316" s="272">
        <v>0</v>
      </c>
      <c r="K316" s="271">
        <v>3264.35</v>
      </c>
    </row>
    <row r="317" spans="1:11" ht="12.75">
      <c r="A317" s="285" t="s">
        <v>696</v>
      </c>
      <c r="B317" s="270" t="s">
        <v>615</v>
      </c>
      <c r="C317" s="271">
        <v>141593</v>
      </c>
      <c r="D317" s="271">
        <v>89203.59</v>
      </c>
      <c r="E317" s="271">
        <v>-52389.41</v>
      </c>
      <c r="F317" s="272">
        <v>0</v>
      </c>
      <c r="G317" s="272">
        <v>0</v>
      </c>
      <c r="H317" s="271">
        <v>0</v>
      </c>
      <c r="I317" s="272">
        <v>0</v>
      </c>
      <c r="J317" s="272">
        <v>0</v>
      </c>
      <c r="K317" s="271">
        <v>-52389.41</v>
      </c>
    </row>
    <row r="318" spans="1:11" ht="12.75">
      <c r="A318" s="285" t="s">
        <v>696</v>
      </c>
      <c r="B318" s="270" t="s">
        <v>617</v>
      </c>
      <c r="C318" s="271">
        <v>19473.43</v>
      </c>
      <c r="D318" s="271">
        <v>3030.64</v>
      </c>
      <c r="E318" s="271">
        <v>0</v>
      </c>
      <c r="F318" s="272">
        <v>0</v>
      </c>
      <c r="G318" s="272">
        <v>0</v>
      </c>
      <c r="H318" s="271">
        <v>-227.3</v>
      </c>
      <c r="I318" s="272">
        <v>0</v>
      </c>
      <c r="J318" s="272">
        <v>0</v>
      </c>
      <c r="K318" s="271">
        <v>-227.3</v>
      </c>
    </row>
    <row r="319" spans="1:11" ht="12.75">
      <c r="A319" s="285" t="s">
        <v>696</v>
      </c>
      <c r="B319" s="270" t="s">
        <v>619</v>
      </c>
      <c r="C319" s="271">
        <v>4410.5</v>
      </c>
      <c r="D319" s="271">
        <v>264.01</v>
      </c>
      <c r="E319" s="271">
        <v>0</v>
      </c>
      <c r="F319" s="272">
        <v>0</v>
      </c>
      <c r="G319" s="272">
        <v>0</v>
      </c>
      <c r="H319" s="271">
        <v>-55.78</v>
      </c>
      <c r="I319" s="272">
        <v>0</v>
      </c>
      <c r="J319" s="272">
        <v>0</v>
      </c>
      <c r="K319" s="271">
        <v>-55.78</v>
      </c>
    </row>
    <row r="320" spans="1:11" ht="12.75">
      <c r="A320" s="285" t="s">
        <v>696</v>
      </c>
      <c r="B320" s="270" t="s">
        <v>619</v>
      </c>
      <c r="C320" s="271">
        <v>7469.99</v>
      </c>
      <c r="D320" s="271">
        <v>341.23</v>
      </c>
      <c r="E320" s="271">
        <v>-7128.76</v>
      </c>
      <c r="F320" s="272">
        <v>0</v>
      </c>
      <c r="G320" s="272">
        <v>0</v>
      </c>
      <c r="H320" s="271">
        <v>0</v>
      </c>
      <c r="I320" s="272">
        <v>0</v>
      </c>
      <c r="J320" s="272">
        <v>0</v>
      </c>
      <c r="K320" s="271">
        <v>-7128.76</v>
      </c>
    </row>
    <row r="321" spans="1:11" ht="12.75">
      <c r="A321" s="285" t="s">
        <v>696</v>
      </c>
      <c r="B321" s="270" t="s">
        <v>621</v>
      </c>
      <c r="C321" s="271">
        <v>2365</v>
      </c>
      <c r="D321" s="271">
        <v>1200</v>
      </c>
      <c r="E321" s="271">
        <v>0</v>
      </c>
      <c r="F321" s="272">
        <v>0</v>
      </c>
      <c r="G321" s="272">
        <v>0</v>
      </c>
      <c r="H321" s="271">
        <v>-400</v>
      </c>
      <c r="I321" s="272">
        <v>0</v>
      </c>
      <c r="J321" s="272">
        <v>0</v>
      </c>
      <c r="K321" s="271">
        <v>-400</v>
      </c>
    </row>
    <row r="322" spans="1:11" ht="12.75">
      <c r="A322" s="285" t="s">
        <v>696</v>
      </c>
      <c r="B322" s="270" t="s">
        <v>621</v>
      </c>
      <c r="C322" s="271">
        <v>18599.6</v>
      </c>
      <c r="D322" s="271">
        <v>2869.92</v>
      </c>
      <c r="E322" s="271">
        <v>-15729.68</v>
      </c>
      <c r="F322" s="272">
        <v>0</v>
      </c>
      <c r="G322" s="272">
        <v>0</v>
      </c>
      <c r="H322" s="271">
        <v>0</v>
      </c>
      <c r="I322" s="272">
        <v>0</v>
      </c>
      <c r="J322" s="272">
        <v>0</v>
      </c>
      <c r="K322" s="271">
        <v>-15729.68</v>
      </c>
    </row>
    <row r="323" spans="1:11" ht="12.75">
      <c r="A323" s="285" t="s">
        <v>696</v>
      </c>
      <c r="B323" s="270" t="s">
        <v>623</v>
      </c>
      <c r="C323" s="271">
        <v>2081.53</v>
      </c>
      <c r="D323" s="271">
        <v>1747.02</v>
      </c>
      <c r="E323" s="271">
        <v>-334.51</v>
      </c>
      <c r="F323" s="272">
        <v>0</v>
      </c>
      <c r="G323" s="272">
        <v>0</v>
      </c>
      <c r="H323" s="271">
        <v>0</v>
      </c>
      <c r="I323" s="272">
        <v>0</v>
      </c>
      <c r="J323" s="272">
        <v>0</v>
      </c>
      <c r="K323" s="271">
        <v>-334.51</v>
      </c>
    </row>
    <row r="324" spans="1:11" ht="12.75">
      <c r="A324" s="285" t="s">
        <v>696</v>
      </c>
      <c r="B324" s="270" t="s">
        <v>625</v>
      </c>
      <c r="C324" s="271">
        <v>20092.46</v>
      </c>
      <c r="D324" s="271">
        <v>5189.5</v>
      </c>
      <c r="E324" s="271">
        <v>-14902.96</v>
      </c>
      <c r="F324" s="272">
        <v>0</v>
      </c>
      <c r="G324" s="272">
        <v>0</v>
      </c>
      <c r="H324" s="271">
        <v>0</v>
      </c>
      <c r="I324" s="272">
        <v>0</v>
      </c>
      <c r="J324" s="272">
        <v>0</v>
      </c>
      <c r="K324" s="271">
        <v>-14902.96</v>
      </c>
    </row>
    <row r="325" spans="1:11" ht="12.75">
      <c r="A325" s="459" t="s">
        <v>690</v>
      </c>
      <c r="B325" s="460"/>
      <c r="C325" s="238">
        <f>SUM(C294:C324)</f>
        <v>787187.7799999999</v>
      </c>
      <c r="D325" s="238">
        <f>SUM(D294:D324)</f>
        <v>275336.73</v>
      </c>
      <c r="E325" s="238">
        <f>SUM(E294:E324)</f>
        <v>-201600.65</v>
      </c>
      <c r="F325" s="238">
        <v>0</v>
      </c>
      <c r="G325" s="238">
        <v>0</v>
      </c>
      <c r="H325" s="238">
        <f>SUM(H294:H324)</f>
        <v>-5402.92</v>
      </c>
      <c r="I325" s="238">
        <v>0</v>
      </c>
      <c r="J325" s="238">
        <v>0</v>
      </c>
      <c r="K325" s="238">
        <f>SUM(K294:K324)</f>
        <v>-207003.56999999998</v>
      </c>
    </row>
    <row r="326" spans="1:11" ht="12.75">
      <c r="A326" s="285" t="s">
        <v>696</v>
      </c>
      <c r="B326" s="272" t="s">
        <v>628</v>
      </c>
      <c r="C326" s="273">
        <v>800</v>
      </c>
      <c r="D326" s="273">
        <v>643.12</v>
      </c>
      <c r="E326" s="273">
        <v>0</v>
      </c>
      <c r="F326" s="274">
        <v>0</v>
      </c>
      <c r="G326" s="274">
        <v>0</v>
      </c>
      <c r="H326" s="273">
        <v>59.12</v>
      </c>
      <c r="I326" s="274">
        <v>0</v>
      </c>
      <c r="J326" s="274">
        <v>0</v>
      </c>
      <c r="K326" s="273">
        <v>59.12</v>
      </c>
    </row>
    <row r="327" spans="1:11" ht="12.75">
      <c r="A327" s="285" t="s">
        <v>696</v>
      </c>
      <c r="B327" s="272" t="s">
        <v>628</v>
      </c>
      <c r="C327" s="273">
        <v>26197.9</v>
      </c>
      <c r="D327" s="273">
        <v>7392.66</v>
      </c>
      <c r="E327" s="273">
        <v>-18805.24</v>
      </c>
      <c r="F327" s="274">
        <v>0</v>
      </c>
      <c r="G327" s="274">
        <v>0</v>
      </c>
      <c r="H327" s="273">
        <v>0</v>
      </c>
      <c r="I327" s="274">
        <v>0</v>
      </c>
      <c r="J327" s="274">
        <v>0</v>
      </c>
      <c r="K327" s="273">
        <v>-18805.24</v>
      </c>
    </row>
    <row r="328" spans="1:11" ht="12.75">
      <c r="A328" s="285" t="s">
        <v>696</v>
      </c>
      <c r="B328" s="272" t="s">
        <v>630</v>
      </c>
      <c r="C328" s="273">
        <v>10090.5</v>
      </c>
      <c r="D328" s="273">
        <v>4480</v>
      </c>
      <c r="E328" s="273">
        <v>-5610.5</v>
      </c>
      <c r="F328" s="274">
        <v>0</v>
      </c>
      <c r="G328" s="274">
        <v>0</v>
      </c>
      <c r="H328" s="273">
        <v>0</v>
      </c>
      <c r="I328" s="274">
        <v>0</v>
      </c>
      <c r="J328" s="274">
        <v>0</v>
      </c>
      <c r="K328" s="273">
        <v>-5610.5</v>
      </c>
    </row>
    <row r="329" spans="1:11" ht="12.75">
      <c r="A329" s="285" t="s">
        <v>696</v>
      </c>
      <c r="B329" s="272" t="s">
        <v>632</v>
      </c>
      <c r="C329" s="273">
        <v>10687.09</v>
      </c>
      <c r="D329" s="273">
        <v>5361.15</v>
      </c>
      <c r="E329" s="273">
        <v>-5325.94</v>
      </c>
      <c r="F329" s="274">
        <v>0</v>
      </c>
      <c r="G329" s="274">
        <v>0</v>
      </c>
      <c r="H329" s="273">
        <v>0</v>
      </c>
      <c r="I329" s="274">
        <v>0</v>
      </c>
      <c r="J329" s="274">
        <v>0</v>
      </c>
      <c r="K329" s="273">
        <v>-5325.94</v>
      </c>
    </row>
    <row r="330" spans="1:11" ht="12.75">
      <c r="A330" s="285" t="s">
        <v>696</v>
      </c>
      <c r="B330" s="272" t="s">
        <v>634</v>
      </c>
      <c r="C330" s="273">
        <v>24660.54</v>
      </c>
      <c r="D330" s="273">
        <v>15061.6</v>
      </c>
      <c r="E330" s="273">
        <v>-9598.94</v>
      </c>
      <c r="F330" s="274">
        <v>0</v>
      </c>
      <c r="G330" s="274">
        <v>0</v>
      </c>
      <c r="H330" s="273">
        <v>0</v>
      </c>
      <c r="I330" s="274">
        <v>0</v>
      </c>
      <c r="J330" s="274">
        <v>0</v>
      </c>
      <c r="K330" s="273">
        <v>-9598.94</v>
      </c>
    </row>
    <row r="331" spans="1:11" ht="12.75">
      <c r="A331" s="285" t="s">
        <v>696</v>
      </c>
      <c r="B331" s="272" t="s">
        <v>636</v>
      </c>
      <c r="C331" s="273">
        <v>15463.94</v>
      </c>
      <c r="D331" s="273">
        <v>6894.96</v>
      </c>
      <c r="E331" s="273">
        <v>-8568.98</v>
      </c>
      <c r="F331" s="274">
        <v>0</v>
      </c>
      <c r="G331" s="274">
        <v>0</v>
      </c>
      <c r="H331" s="273">
        <v>0</v>
      </c>
      <c r="I331" s="274">
        <v>0</v>
      </c>
      <c r="J331" s="274">
        <v>0</v>
      </c>
      <c r="K331" s="273">
        <v>-8568.98</v>
      </c>
    </row>
    <row r="332" spans="1:11" ht="12.75">
      <c r="A332" s="285" t="s">
        <v>696</v>
      </c>
      <c r="B332" s="272" t="s">
        <v>638</v>
      </c>
      <c r="C332" s="273">
        <v>14876</v>
      </c>
      <c r="D332" s="273">
        <v>8182.8</v>
      </c>
      <c r="E332" s="273">
        <v>0</v>
      </c>
      <c r="F332" s="274">
        <v>0</v>
      </c>
      <c r="G332" s="274">
        <v>0</v>
      </c>
      <c r="H332" s="273">
        <v>-1027.8</v>
      </c>
      <c r="I332" s="274">
        <v>0</v>
      </c>
      <c r="J332" s="274">
        <v>0</v>
      </c>
      <c r="K332" s="273">
        <v>-1027.8</v>
      </c>
    </row>
    <row r="333" spans="1:11" ht="12.75">
      <c r="A333" s="285" t="s">
        <v>696</v>
      </c>
      <c r="B333" s="272" t="s">
        <v>638</v>
      </c>
      <c r="C333" s="273">
        <v>16910.17</v>
      </c>
      <c r="D333" s="273">
        <v>9887.55</v>
      </c>
      <c r="E333" s="273">
        <v>-7022.62</v>
      </c>
      <c r="F333" s="274">
        <v>0</v>
      </c>
      <c r="G333" s="274">
        <v>0</v>
      </c>
      <c r="H333" s="273">
        <v>0</v>
      </c>
      <c r="I333" s="274">
        <v>0</v>
      </c>
      <c r="J333" s="274">
        <v>0</v>
      </c>
      <c r="K333" s="275">
        <v>-7022.62</v>
      </c>
    </row>
    <row r="334" spans="1:11" ht="12.75">
      <c r="A334" s="459" t="s">
        <v>198</v>
      </c>
      <c r="B334" s="460"/>
      <c r="C334" s="238">
        <f>SUM(C326:C333)</f>
        <v>119686.14</v>
      </c>
      <c r="D334" s="238">
        <f>SUM(D326:D333)</f>
        <v>57903.84</v>
      </c>
      <c r="E334" s="238">
        <f>SUM(E326:E333)</f>
        <v>-54932.22000000001</v>
      </c>
      <c r="F334" s="238">
        <v>0</v>
      </c>
      <c r="G334" s="238">
        <v>0</v>
      </c>
      <c r="H334" s="238">
        <f>SUM(H326:H333)</f>
        <v>-968.68</v>
      </c>
      <c r="I334" s="238">
        <v>0</v>
      </c>
      <c r="J334" s="238">
        <v>0</v>
      </c>
      <c r="K334" s="238">
        <f>SUM(K326:K333)</f>
        <v>-55900.9</v>
      </c>
    </row>
    <row r="335" spans="1:11" ht="12.75">
      <c r="A335" s="285" t="s">
        <v>696</v>
      </c>
      <c r="B335" s="272" t="s">
        <v>655</v>
      </c>
      <c r="C335" s="271">
        <v>18620.42</v>
      </c>
      <c r="D335" s="271">
        <v>20442.5</v>
      </c>
      <c r="E335" s="271">
        <v>1822.08</v>
      </c>
      <c r="F335" s="272">
        <v>0</v>
      </c>
      <c r="G335" s="272">
        <v>0</v>
      </c>
      <c r="H335" s="271">
        <v>0</v>
      </c>
      <c r="I335" s="272">
        <v>0</v>
      </c>
      <c r="J335" s="272">
        <v>0</v>
      </c>
      <c r="K335" s="271">
        <v>1822.08</v>
      </c>
    </row>
    <row r="336" spans="1:11" ht="12.75">
      <c r="A336" s="285" t="s">
        <v>696</v>
      </c>
      <c r="B336" s="272" t="s">
        <v>656</v>
      </c>
      <c r="C336" s="271">
        <v>11901.85</v>
      </c>
      <c r="D336" s="271">
        <v>12729.07</v>
      </c>
      <c r="E336" s="271">
        <v>0</v>
      </c>
      <c r="F336" s="272">
        <v>0</v>
      </c>
      <c r="G336" s="272">
        <v>0</v>
      </c>
      <c r="H336" s="271">
        <v>537.25</v>
      </c>
      <c r="I336" s="272">
        <v>0</v>
      </c>
      <c r="J336" s="272">
        <v>0</v>
      </c>
      <c r="K336" s="271">
        <v>537.25</v>
      </c>
    </row>
    <row r="337" spans="1:11" ht="12.75">
      <c r="A337" s="285" t="s">
        <v>696</v>
      </c>
      <c r="B337" s="272" t="s">
        <v>656</v>
      </c>
      <c r="C337" s="271">
        <v>13308.84</v>
      </c>
      <c r="D337" s="271">
        <v>26380.2</v>
      </c>
      <c r="E337" s="271">
        <v>13071.36</v>
      </c>
      <c r="F337" s="272">
        <v>0</v>
      </c>
      <c r="G337" s="272">
        <v>0</v>
      </c>
      <c r="H337" s="271">
        <v>0</v>
      </c>
      <c r="I337" s="272">
        <v>0</v>
      </c>
      <c r="J337" s="272">
        <v>0</v>
      </c>
      <c r="K337" s="271">
        <v>13071.36</v>
      </c>
    </row>
    <row r="338" spans="1:11" ht="12.75">
      <c r="A338" s="285" t="s">
        <v>696</v>
      </c>
      <c r="B338" s="272" t="s">
        <v>657</v>
      </c>
      <c r="C338" s="271">
        <v>14225.7</v>
      </c>
      <c r="D338" s="271">
        <v>29862</v>
      </c>
      <c r="E338" s="271">
        <v>15636.3</v>
      </c>
      <c r="F338" s="272">
        <v>0</v>
      </c>
      <c r="G338" s="272">
        <v>0</v>
      </c>
      <c r="H338" s="271">
        <v>0</v>
      </c>
      <c r="I338" s="272">
        <v>0</v>
      </c>
      <c r="J338" s="272">
        <v>0</v>
      </c>
      <c r="K338" s="271">
        <v>15636.3</v>
      </c>
    </row>
    <row r="339" spans="1:11" ht="12.75">
      <c r="A339" s="285" t="s">
        <v>696</v>
      </c>
      <c r="B339" s="272" t="s">
        <v>658</v>
      </c>
      <c r="C339" s="271">
        <v>13799.64</v>
      </c>
      <c r="D339" s="271">
        <v>14945.7</v>
      </c>
      <c r="E339" s="271">
        <v>0</v>
      </c>
      <c r="F339" s="272">
        <v>0</v>
      </c>
      <c r="G339" s="272">
        <v>0</v>
      </c>
      <c r="H339" s="271">
        <v>1146.6</v>
      </c>
      <c r="I339" s="272">
        <v>0</v>
      </c>
      <c r="J339" s="272">
        <v>0</v>
      </c>
      <c r="K339" s="271">
        <v>1146.6</v>
      </c>
    </row>
    <row r="340" spans="1:11" ht="12.75">
      <c r="A340" s="285" t="s">
        <v>696</v>
      </c>
      <c r="B340" s="272" t="s">
        <v>658</v>
      </c>
      <c r="C340" s="271">
        <v>14288.36</v>
      </c>
      <c r="D340" s="271">
        <v>29891.4</v>
      </c>
      <c r="E340" s="271">
        <v>15603.04</v>
      </c>
      <c r="F340" s="272">
        <v>0</v>
      </c>
      <c r="G340" s="272">
        <v>0</v>
      </c>
      <c r="H340" s="271">
        <v>0</v>
      </c>
      <c r="I340" s="272">
        <v>0</v>
      </c>
      <c r="J340" s="272">
        <v>0</v>
      </c>
      <c r="K340" s="271">
        <v>15603.04</v>
      </c>
    </row>
    <row r="341" spans="1:11" ht="12.75">
      <c r="A341" s="285" t="s">
        <v>696</v>
      </c>
      <c r="B341" s="272" t="s">
        <v>659</v>
      </c>
      <c r="C341" s="271">
        <v>20353.83</v>
      </c>
      <c r="D341" s="271">
        <v>38993.7</v>
      </c>
      <c r="E341" s="271">
        <v>18639.87</v>
      </c>
      <c r="F341" s="272">
        <v>0</v>
      </c>
      <c r="G341" s="272">
        <v>0</v>
      </c>
      <c r="H341" s="271">
        <v>0</v>
      </c>
      <c r="I341" s="272">
        <v>0</v>
      </c>
      <c r="J341" s="272">
        <v>0</v>
      </c>
      <c r="K341" s="271">
        <v>18639.87</v>
      </c>
    </row>
    <row r="342" spans="1:11" ht="12.75">
      <c r="A342" s="285" t="s">
        <v>696</v>
      </c>
      <c r="B342" s="272" t="s">
        <v>660</v>
      </c>
      <c r="C342" s="271">
        <v>21266.06</v>
      </c>
      <c r="D342" s="271">
        <v>35235.15</v>
      </c>
      <c r="E342" s="271">
        <v>0</v>
      </c>
      <c r="F342" s="272">
        <v>0</v>
      </c>
      <c r="G342" s="272">
        <v>0</v>
      </c>
      <c r="H342" s="271">
        <v>3058.85</v>
      </c>
      <c r="I342" s="272">
        <v>0</v>
      </c>
      <c r="J342" s="272">
        <v>0</v>
      </c>
      <c r="K342" s="271">
        <v>3058.85</v>
      </c>
    </row>
    <row r="343" spans="1:11" ht="12.75">
      <c r="A343" s="285" t="s">
        <v>696</v>
      </c>
      <c r="B343" s="272" t="s">
        <v>660</v>
      </c>
      <c r="C343" s="271">
        <v>31074.09</v>
      </c>
      <c r="D343" s="271">
        <v>45270</v>
      </c>
      <c r="E343" s="271">
        <v>14195.91</v>
      </c>
      <c r="F343" s="272">
        <v>0</v>
      </c>
      <c r="G343" s="272">
        <v>0</v>
      </c>
      <c r="H343" s="271">
        <v>0</v>
      </c>
      <c r="I343" s="272">
        <v>0</v>
      </c>
      <c r="J343" s="272">
        <v>0</v>
      </c>
      <c r="K343" s="271">
        <v>14195.91</v>
      </c>
    </row>
    <row r="344" spans="1:11" ht="12.75">
      <c r="A344" s="285" t="s">
        <v>696</v>
      </c>
      <c r="B344" s="272" t="s">
        <v>661</v>
      </c>
      <c r="C344" s="271">
        <v>58771.31</v>
      </c>
      <c r="D344" s="271">
        <v>98267</v>
      </c>
      <c r="E344" s="271">
        <v>0</v>
      </c>
      <c r="F344" s="272">
        <v>0</v>
      </c>
      <c r="G344" s="272">
        <v>0</v>
      </c>
      <c r="H344" s="271">
        <v>9217</v>
      </c>
      <c r="I344" s="272">
        <v>0</v>
      </c>
      <c r="J344" s="272">
        <v>0</v>
      </c>
      <c r="K344" s="271">
        <v>9217</v>
      </c>
    </row>
    <row r="345" spans="1:11" ht="12.75">
      <c r="A345" s="285" t="s">
        <v>696</v>
      </c>
      <c r="B345" s="272" t="s">
        <v>661</v>
      </c>
      <c r="C345" s="271">
        <v>17300.71</v>
      </c>
      <c r="D345" s="271">
        <v>32125.75</v>
      </c>
      <c r="E345" s="271">
        <v>14825.04</v>
      </c>
      <c r="F345" s="272">
        <v>0</v>
      </c>
      <c r="G345" s="272">
        <v>0</v>
      </c>
      <c r="H345" s="271">
        <v>0</v>
      </c>
      <c r="I345" s="272">
        <v>0</v>
      </c>
      <c r="J345" s="272">
        <v>0</v>
      </c>
      <c r="K345" s="271">
        <v>14825.04</v>
      </c>
    </row>
    <row r="346" spans="1:11" ht="12.75">
      <c r="A346" s="285" t="s">
        <v>696</v>
      </c>
      <c r="B346" s="272" t="s">
        <v>662</v>
      </c>
      <c r="C346" s="271">
        <v>26403.45</v>
      </c>
      <c r="D346" s="271">
        <v>32181.6</v>
      </c>
      <c r="E346" s="271">
        <v>0</v>
      </c>
      <c r="F346" s="272">
        <v>0</v>
      </c>
      <c r="G346" s="272">
        <v>0</v>
      </c>
      <c r="H346" s="271">
        <v>2983.2</v>
      </c>
      <c r="I346" s="272">
        <v>0</v>
      </c>
      <c r="J346" s="272">
        <v>0</v>
      </c>
      <c r="K346" s="271">
        <v>2983.2</v>
      </c>
    </row>
    <row r="347" spans="1:11" ht="12.75">
      <c r="A347" s="285" t="s">
        <v>696</v>
      </c>
      <c r="B347" s="272" t="s">
        <v>664</v>
      </c>
      <c r="C347" s="271">
        <v>7589.52</v>
      </c>
      <c r="D347" s="271">
        <v>7844.4</v>
      </c>
      <c r="E347" s="271">
        <v>0</v>
      </c>
      <c r="F347" s="272">
        <v>0</v>
      </c>
      <c r="G347" s="272">
        <v>0</v>
      </c>
      <c r="H347" s="271">
        <v>387.6</v>
      </c>
      <c r="I347" s="272">
        <v>0</v>
      </c>
      <c r="J347" s="272">
        <v>0</v>
      </c>
      <c r="K347" s="271">
        <v>387.6</v>
      </c>
    </row>
    <row r="348" spans="1:11" ht="12.75">
      <c r="A348" s="269"/>
      <c r="B348" s="272"/>
      <c r="C348" s="283">
        <f>SUM(C335:C347)</f>
        <v>268903.78</v>
      </c>
      <c r="D348" s="283">
        <f>SUM(D335:D347)</f>
        <v>424168.47</v>
      </c>
      <c r="E348" s="283">
        <f>SUM(E335:E347)</f>
        <v>93793.6</v>
      </c>
      <c r="F348" s="283"/>
      <c r="G348" s="283"/>
      <c r="H348" s="283">
        <f>SUM(H335:H347)</f>
        <v>17330.5</v>
      </c>
      <c r="I348" s="283"/>
      <c r="J348" s="283"/>
      <c r="K348" s="283">
        <f>SUM(K335:K347)</f>
        <v>111124.10000000002</v>
      </c>
    </row>
    <row r="349" spans="1:11" ht="12.75">
      <c r="A349" s="281" t="s">
        <v>691</v>
      </c>
      <c r="B349" s="278"/>
      <c r="C349" s="238">
        <f>C348+C334+C325</f>
        <v>1175777.7</v>
      </c>
      <c r="D349" s="238">
        <f>D348+D334+D325</f>
        <v>757409.0399999999</v>
      </c>
      <c r="E349" s="238">
        <f>E348+E334+E325</f>
        <v>-162739.27</v>
      </c>
      <c r="F349" s="238">
        <v>0</v>
      </c>
      <c r="G349" s="238">
        <v>0</v>
      </c>
      <c r="H349" s="238">
        <f>H348+H334+H325</f>
        <v>10958.9</v>
      </c>
      <c r="I349" s="238">
        <v>0</v>
      </c>
      <c r="J349" s="238">
        <v>0</v>
      </c>
      <c r="K349" s="238">
        <f>K348+K334+K325</f>
        <v>-151780.36999999997</v>
      </c>
    </row>
    <row r="350" spans="1:11" ht="12.75">
      <c r="A350" s="285" t="s">
        <v>697</v>
      </c>
      <c r="B350" s="270" t="s">
        <v>586</v>
      </c>
      <c r="C350" s="271">
        <v>4500</v>
      </c>
      <c r="D350" s="271">
        <v>0</v>
      </c>
      <c r="E350" s="271">
        <v>0</v>
      </c>
      <c r="F350" s="272">
        <v>0</v>
      </c>
      <c r="G350" s="272">
        <v>0</v>
      </c>
      <c r="H350" s="271">
        <v>0</v>
      </c>
      <c r="I350" s="272">
        <v>0</v>
      </c>
      <c r="J350" s="272">
        <v>0</v>
      </c>
      <c r="K350" s="271">
        <v>0</v>
      </c>
    </row>
    <row r="351" spans="1:11" ht="12.75">
      <c r="A351" s="285" t="s">
        <v>697</v>
      </c>
      <c r="B351" s="270" t="s">
        <v>586</v>
      </c>
      <c r="C351" s="271">
        <v>32679.87</v>
      </c>
      <c r="D351" s="271">
        <v>0</v>
      </c>
      <c r="E351" s="271">
        <v>-32679.87</v>
      </c>
      <c r="F351" s="272">
        <v>0</v>
      </c>
      <c r="G351" s="272">
        <v>0</v>
      </c>
      <c r="H351" s="271">
        <v>0</v>
      </c>
      <c r="I351" s="272">
        <v>0</v>
      </c>
      <c r="J351" s="272">
        <v>0</v>
      </c>
      <c r="K351" s="271">
        <v>-32679.87</v>
      </c>
    </row>
    <row r="352" spans="1:11" ht="12.75">
      <c r="A352" s="285" t="s">
        <v>697</v>
      </c>
      <c r="B352" s="270" t="s">
        <v>588</v>
      </c>
      <c r="C352" s="271">
        <v>852.89</v>
      </c>
      <c r="D352" s="271">
        <v>1554.14</v>
      </c>
      <c r="E352" s="271">
        <v>701.25</v>
      </c>
      <c r="F352" s="272">
        <v>0</v>
      </c>
      <c r="G352" s="272">
        <v>0</v>
      </c>
      <c r="H352" s="271">
        <v>0</v>
      </c>
      <c r="I352" s="272">
        <v>0</v>
      </c>
      <c r="J352" s="272">
        <v>0</v>
      </c>
      <c r="K352" s="271">
        <v>701.25</v>
      </c>
    </row>
    <row r="353" spans="1:11" ht="12.75">
      <c r="A353" s="285" t="s">
        <v>697</v>
      </c>
      <c r="B353" s="270" t="s">
        <v>590</v>
      </c>
      <c r="C353" s="271">
        <v>49302.12</v>
      </c>
      <c r="D353" s="271">
        <v>6953.04</v>
      </c>
      <c r="E353" s="271">
        <v>0</v>
      </c>
      <c r="F353" s="272">
        <v>0</v>
      </c>
      <c r="G353" s="272">
        <v>0</v>
      </c>
      <c r="H353" s="271">
        <v>-289.71</v>
      </c>
      <c r="I353" s="272">
        <v>0</v>
      </c>
      <c r="J353" s="272">
        <v>0</v>
      </c>
      <c r="K353" s="271">
        <v>-289.71</v>
      </c>
    </row>
    <row r="354" spans="1:11" ht="12.75">
      <c r="A354" s="285" t="s">
        <v>697</v>
      </c>
      <c r="B354" s="270" t="s">
        <v>592</v>
      </c>
      <c r="C354" s="271">
        <v>60663.12</v>
      </c>
      <c r="D354" s="271">
        <v>5815.6</v>
      </c>
      <c r="E354" s="271">
        <v>0</v>
      </c>
      <c r="F354" s="272">
        <v>0</v>
      </c>
      <c r="G354" s="272">
        <v>0</v>
      </c>
      <c r="H354" s="271">
        <v>-1246.2</v>
      </c>
      <c r="I354" s="272">
        <v>0</v>
      </c>
      <c r="J354" s="272">
        <v>0</v>
      </c>
      <c r="K354" s="271">
        <v>-1246.2</v>
      </c>
    </row>
    <row r="355" spans="1:11" ht="12.75">
      <c r="A355" s="285" t="s">
        <v>697</v>
      </c>
      <c r="B355" s="270" t="s">
        <v>592</v>
      </c>
      <c r="C355" s="271">
        <v>6394.47</v>
      </c>
      <c r="D355" s="271">
        <v>1094.1</v>
      </c>
      <c r="E355" s="271">
        <v>-5300.37</v>
      </c>
      <c r="F355" s="272">
        <v>0</v>
      </c>
      <c r="G355" s="272">
        <v>0</v>
      </c>
      <c r="H355" s="271">
        <v>0</v>
      </c>
      <c r="I355" s="272">
        <v>0</v>
      </c>
      <c r="J355" s="272">
        <v>0</v>
      </c>
      <c r="K355" s="271">
        <v>-5300.37</v>
      </c>
    </row>
    <row r="356" spans="1:11" ht="12.75">
      <c r="A356" s="285" t="s">
        <v>697</v>
      </c>
      <c r="B356" s="270" t="s">
        <v>594</v>
      </c>
      <c r="C356" s="271">
        <v>24016.8</v>
      </c>
      <c r="D356" s="271">
        <v>1729.53</v>
      </c>
      <c r="E356" s="271">
        <v>0</v>
      </c>
      <c r="F356" s="272">
        <v>0</v>
      </c>
      <c r="G356" s="272">
        <v>0</v>
      </c>
      <c r="H356" s="271">
        <v>-157.23</v>
      </c>
      <c r="I356" s="272">
        <v>0</v>
      </c>
      <c r="J356" s="272">
        <v>0</v>
      </c>
      <c r="K356" s="271">
        <v>-157.23</v>
      </c>
    </row>
    <row r="357" spans="1:11" ht="12.75">
      <c r="A357" s="285" t="s">
        <v>697</v>
      </c>
      <c r="B357" s="270" t="s">
        <v>596</v>
      </c>
      <c r="C357" s="271">
        <v>46768.75</v>
      </c>
      <c r="D357" s="271">
        <v>5062.83</v>
      </c>
      <c r="E357" s="271">
        <v>0</v>
      </c>
      <c r="F357" s="272">
        <v>0</v>
      </c>
      <c r="G357" s="272">
        <v>0</v>
      </c>
      <c r="H357" s="271">
        <v>-1158.97</v>
      </c>
      <c r="I357" s="272">
        <v>0</v>
      </c>
      <c r="J357" s="272">
        <v>0</v>
      </c>
      <c r="K357" s="271">
        <v>-1158.97</v>
      </c>
    </row>
    <row r="358" spans="1:11" ht="12.75">
      <c r="A358" s="285" t="s">
        <v>697</v>
      </c>
      <c r="B358" s="270" t="s">
        <v>596</v>
      </c>
      <c r="C358" s="271">
        <v>1587.8</v>
      </c>
      <c r="D358" s="271">
        <v>283.53</v>
      </c>
      <c r="E358" s="271">
        <v>-1304.27</v>
      </c>
      <c r="F358" s="272">
        <v>0</v>
      </c>
      <c r="G358" s="272">
        <v>0</v>
      </c>
      <c r="H358" s="271">
        <v>0</v>
      </c>
      <c r="I358" s="272">
        <v>0</v>
      </c>
      <c r="J358" s="272">
        <v>0</v>
      </c>
      <c r="K358" s="271">
        <v>-1304.27</v>
      </c>
    </row>
    <row r="359" spans="1:11" ht="12.75">
      <c r="A359" s="285" t="s">
        <v>697</v>
      </c>
      <c r="B359" s="270" t="s">
        <v>598</v>
      </c>
      <c r="C359" s="271">
        <v>28692.21</v>
      </c>
      <c r="D359" s="271">
        <v>8599</v>
      </c>
      <c r="E359" s="271">
        <v>0</v>
      </c>
      <c r="F359" s="272">
        <v>0</v>
      </c>
      <c r="G359" s="272">
        <v>0</v>
      </c>
      <c r="H359" s="271">
        <v>-1375.84</v>
      </c>
      <c r="I359" s="272">
        <v>0</v>
      </c>
      <c r="J359" s="272">
        <v>0</v>
      </c>
      <c r="K359" s="271">
        <v>-1375.84</v>
      </c>
    </row>
    <row r="360" spans="1:11" ht="12.75">
      <c r="A360" s="285" t="s">
        <v>697</v>
      </c>
      <c r="B360" s="270" t="s">
        <v>598</v>
      </c>
      <c r="C360" s="271">
        <v>1055.25</v>
      </c>
      <c r="D360" s="271">
        <v>500</v>
      </c>
      <c r="E360" s="271">
        <v>-555.25</v>
      </c>
      <c r="F360" s="272">
        <v>0</v>
      </c>
      <c r="G360" s="272">
        <v>0</v>
      </c>
      <c r="H360" s="271">
        <v>0</v>
      </c>
      <c r="I360" s="272">
        <v>0</v>
      </c>
      <c r="J360" s="272">
        <v>0</v>
      </c>
      <c r="K360" s="271">
        <v>-555.25</v>
      </c>
    </row>
    <row r="361" spans="1:11" ht="12.75">
      <c r="A361" s="285" t="s">
        <v>697</v>
      </c>
      <c r="B361" s="270" t="s">
        <v>600</v>
      </c>
      <c r="C361" s="271">
        <v>7780</v>
      </c>
      <c r="D361" s="271">
        <v>3690</v>
      </c>
      <c r="E361" s="271">
        <v>0</v>
      </c>
      <c r="F361" s="272">
        <v>0</v>
      </c>
      <c r="G361" s="272">
        <v>0</v>
      </c>
      <c r="H361" s="271">
        <v>-10</v>
      </c>
      <c r="I361" s="272">
        <v>0</v>
      </c>
      <c r="J361" s="272">
        <v>0</v>
      </c>
      <c r="K361" s="271">
        <v>-10</v>
      </c>
    </row>
    <row r="362" spans="1:11" ht="12.75">
      <c r="A362" s="285" t="s">
        <v>697</v>
      </c>
      <c r="B362" s="270" t="s">
        <v>600</v>
      </c>
      <c r="C362" s="271">
        <v>13684.76</v>
      </c>
      <c r="D362" s="271">
        <v>5354.56</v>
      </c>
      <c r="E362" s="271">
        <v>-8330.2</v>
      </c>
      <c r="F362" s="272">
        <v>0</v>
      </c>
      <c r="G362" s="272">
        <v>0</v>
      </c>
      <c r="H362" s="271">
        <v>0</v>
      </c>
      <c r="I362" s="272">
        <v>0</v>
      </c>
      <c r="J362" s="272">
        <v>0</v>
      </c>
      <c r="K362" s="271">
        <v>-8330.2</v>
      </c>
    </row>
    <row r="363" spans="1:11" ht="12.75">
      <c r="A363" s="285" t="s">
        <v>697</v>
      </c>
      <c r="B363" s="270" t="s">
        <v>602</v>
      </c>
      <c r="C363" s="271">
        <v>22656.3</v>
      </c>
      <c r="D363" s="271">
        <v>4893.77</v>
      </c>
      <c r="E363" s="271">
        <v>0</v>
      </c>
      <c r="F363" s="272">
        <v>0</v>
      </c>
      <c r="G363" s="272">
        <v>0</v>
      </c>
      <c r="H363" s="271">
        <v>-632.91</v>
      </c>
      <c r="I363" s="272">
        <v>0</v>
      </c>
      <c r="J363" s="272">
        <v>0</v>
      </c>
      <c r="K363" s="271">
        <v>-632.91</v>
      </c>
    </row>
    <row r="364" spans="1:11" ht="12.75">
      <c r="A364" s="285" t="s">
        <v>697</v>
      </c>
      <c r="B364" s="270" t="s">
        <v>602</v>
      </c>
      <c r="C364" s="271">
        <v>1618.05</v>
      </c>
      <c r="D364" s="271">
        <v>433</v>
      </c>
      <c r="E364" s="271">
        <v>-1185.05</v>
      </c>
      <c r="F364" s="272">
        <v>0</v>
      </c>
      <c r="G364" s="272">
        <v>0</v>
      </c>
      <c r="H364" s="271">
        <v>0</v>
      </c>
      <c r="I364" s="272">
        <v>0</v>
      </c>
      <c r="J364" s="272">
        <v>0</v>
      </c>
      <c r="K364" s="271">
        <v>-1185.05</v>
      </c>
    </row>
    <row r="365" spans="1:11" ht="12.75">
      <c r="A365" s="285" t="s">
        <v>697</v>
      </c>
      <c r="B365" s="270" t="s">
        <v>604</v>
      </c>
      <c r="C365" s="271">
        <v>11744</v>
      </c>
      <c r="D365" s="271">
        <v>5850</v>
      </c>
      <c r="E365" s="271">
        <v>0</v>
      </c>
      <c r="F365" s="272">
        <v>0</v>
      </c>
      <c r="G365" s="272">
        <v>0</v>
      </c>
      <c r="H365" s="271">
        <v>455</v>
      </c>
      <c r="I365" s="272">
        <v>0</v>
      </c>
      <c r="J365" s="272">
        <v>0</v>
      </c>
      <c r="K365" s="271">
        <v>455</v>
      </c>
    </row>
    <row r="366" spans="1:11" ht="12.75">
      <c r="A366" s="285" t="s">
        <v>697</v>
      </c>
      <c r="B366" s="270" t="s">
        <v>604</v>
      </c>
      <c r="C366" s="271">
        <v>4586.95</v>
      </c>
      <c r="D366" s="271">
        <v>2366.1</v>
      </c>
      <c r="E366" s="271">
        <v>-2220.85</v>
      </c>
      <c r="F366" s="272">
        <v>0</v>
      </c>
      <c r="G366" s="272">
        <v>0</v>
      </c>
      <c r="H366" s="271">
        <v>0</v>
      </c>
      <c r="I366" s="272">
        <v>0</v>
      </c>
      <c r="J366" s="272">
        <v>0</v>
      </c>
      <c r="K366" s="271">
        <v>-2220.85</v>
      </c>
    </row>
    <row r="367" spans="1:11" ht="12.75">
      <c r="A367" s="285" t="s">
        <v>697</v>
      </c>
      <c r="B367" s="270" t="s">
        <v>606</v>
      </c>
      <c r="C367" s="271">
        <v>1407</v>
      </c>
      <c r="D367" s="271">
        <v>784</v>
      </c>
      <c r="E367" s="271">
        <v>-623</v>
      </c>
      <c r="F367" s="272">
        <v>0</v>
      </c>
      <c r="G367" s="272">
        <v>0</v>
      </c>
      <c r="H367" s="271">
        <v>0</v>
      </c>
      <c r="I367" s="272">
        <v>0</v>
      </c>
      <c r="J367" s="272">
        <v>0</v>
      </c>
      <c r="K367" s="271">
        <v>-623</v>
      </c>
    </row>
    <row r="368" spans="1:11" ht="12.75">
      <c r="A368" s="285" t="s">
        <v>697</v>
      </c>
      <c r="B368" s="270" t="s">
        <v>469</v>
      </c>
      <c r="C368" s="271">
        <v>32854.92</v>
      </c>
      <c r="D368" s="271">
        <v>10055.11</v>
      </c>
      <c r="E368" s="271">
        <v>-22799.81</v>
      </c>
      <c r="F368" s="272">
        <v>0</v>
      </c>
      <c r="G368" s="272">
        <v>0</v>
      </c>
      <c r="H368" s="271">
        <v>0</v>
      </c>
      <c r="I368" s="272">
        <v>0</v>
      </c>
      <c r="J368" s="272">
        <v>0</v>
      </c>
      <c r="K368" s="271">
        <v>-22799.81</v>
      </c>
    </row>
    <row r="369" spans="1:11" ht="12.75">
      <c r="A369" s="285" t="s">
        <v>697</v>
      </c>
      <c r="B369" s="270" t="s">
        <v>609</v>
      </c>
      <c r="C369" s="271">
        <v>2579.12</v>
      </c>
      <c r="D369" s="271">
        <v>1171.2</v>
      </c>
      <c r="E369" s="271">
        <v>0</v>
      </c>
      <c r="F369" s="272">
        <v>0</v>
      </c>
      <c r="G369" s="272">
        <v>0</v>
      </c>
      <c r="H369" s="271">
        <v>-148.8</v>
      </c>
      <c r="I369" s="272">
        <v>0</v>
      </c>
      <c r="J369" s="272">
        <v>0</v>
      </c>
      <c r="K369" s="271">
        <v>-148.8</v>
      </c>
    </row>
    <row r="370" spans="1:11" ht="12.75">
      <c r="A370" s="285" t="s">
        <v>697</v>
      </c>
      <c r="B370" s="270" t="s">
        <v>611</v>
      </c>
      <c r="C370" s="271">
        <v>32486.1</v>
      </c>
      <c r="D370" s="271">
        <v>6379.93</v>
      </c>
      <c r="E370" s="271">
        <v>0</v>
      </c>
      <c r="F370" s="272">
        <v>0</v>
      </c>
      <c r="G370" s="272">
        <v>0</v>
      </c>
      <c r="H370" s="271">
        <v>-4279.41</v>
      </c>
      <c r="I370" s="272">
        <v>0</v>
      </c>
      <c r="J370" s="272">
        <v>0</v>
      </c>
      <c r="K370" s="271">
        <v>-4279.41</v>
      </c>
    </row>
    <row r="371" spans="1:11" ht="12.75">
      <c r="A371" s="285" t="s">
        <v>697</v>
      </c>
      <c r="B371" s="270" t="s">
        <v>613</v>
      </c>
      <c r="C371" s="271">
        <v>52617.79</v>
      </c>
      <c r="D371" s="271">
        <v>16980.22</v>
      </c>
      <c r="E371" s="271">
        <v>-35637.57</v>
      </c>
      <c r="F371" s="272">
        <v>0</v>
      </c>
      <c r="G371" s="272">
        <v>0</v>
      </c>
      <c r="H371" s="271">
        <v>0</v>
      </c>
      <c r="I371" s="272">
        <v>0</v>
      </c>
      <c r="J371" s="272">
        <v>0</v>
      </c>
      <c r="K371" s="271">
        <v>-35637.57</v>
      </c>
    </row>
    <row r="372" spans="1:11" ht="12.75">
      <c r="A372" s="285" t="s">
        <v>697</v>
      </c>
      <c r="B372" s="270" t="s">
        <v>615</v>
      </c>
      <c r="C372" s="271">
        <v>158730</v>
      </c>
      <c r="D372" s="271">
        <v>98412.6</v>
      </c>
      <c r="E372" s="271">
        <v>0</v>
      </c>
      <c r="F372" s="272">
        <v>0</v>
      </c>
      <c r="G372" s="272">
        <v>0</v>
      </c>
      <c r="H372" s="271">
        <v>-8740.67</v>
      </c>
      <c r="I372" s="272">
        <v>0</v>
      </c>
      <c r="J372" s="272">
        <v>0</v>
      </c>
      <c r="K372" s="271">
        <v>-8740.67</v>
      </c>
    </row>
    <row r="373" spans="1:11" ht="12.75">
      <c r="A373" s="285" t="s">
        <v>697</v>
      </c>
      <c r="B373" s="270" t="s">
        <v>615</v>
      </c>
      <c r="C373" s="271">
        <v>141593</v>
      </c>
      <c r="D373" s="271">
        <v>87787.66</v>
      </c>
      <c r="E373" s="271">
        <v>-53805.34</v>
      </c>
      <c r="F373" s="272">
        <v>0</v>
      </c>
      <c r="G373" s="272">
        <v>0</v>
      </c>
      <c r="H373" s="271">
        <v>0</v>
      </c>
      <c r="I373" s="272">
        <v>0</v>
      </c>
      <c r="J373" s="272">
        <v>0</v>
      </c>
      <c r="K373" s="271">
        <v>-53805.34</v>
      </c>
    </row>
    <row r="374" spans="1:11" ht="12.75">
      <c r="A374" s="285" t="s">
        <v>697</v>
      </c>
      <c r="B374" s="270" t="s">
        <v>617</v>
      </c>
      <c r="C374" s="271">
        <v>19473.43</v>
      </c>
      <c r="D374" s="271">
        <v>3220.06</v>
      </c>
      <c r="E374" s="271">
        <v>0</v>
      </c>
      <c r="F374" s="272">
        <v>0</v>
      </c>
      <c r="G374" s="272">
        <v>0</v>
      </c>
      <c r="H374" s="271">
        <v>-37.88</v>
      </c>
      <c r="I374" s="272">
        <v>0</v>
      </c>
      <c r="J374" s="272">
        <v>0</v>
      </c>
      <c r="K374" s="271">
        <v>-37.88</v>
      </c>
    </row>
    <row r="375" spans="1:11" ht="12.75">
      <c r="A375" s="285" t="s">
        <v>697</v>
      </c>
      <c r="B375" s="270" t="s">
        <v>619</v>
      </c>
      <c r="C375" s="271">
        <v>4410.5</v>
      </c>
      <c r="D375" s="271">
        <v>259.06</v>
      </c>
      <c r="E375" s="271">
        <v>0</v>
      </c>
      <c r="F375" s="272">
        <v>0</v>
      </c>
      <c r="G375" s="272">
        <v>0</v>
      </c>
      <c r="H375" s="271">
        <v>-60.73</v>
      </c>
      <c r="I375" s="272">
        <v>0</v>
      </c>
      <c r="J375" s="272">
        <v>0</v>
      </c>
      <c r="K375" s="271">
        <v>-60.73</v>
      </c>
    </row>
    <row r="376" spans="1:11" ht="12.75">
      <c r="A376" s="285" t="s">
        <v>697</v>
      </c>
      <c r="B376" s="270" t="s">
        <v>619</v>
      </c>
      <c r="C376" s="271">
        <v>7469.99</v>
      </c>
      <c r="D376" s="271">
        <v>334.82</v>
      </c>
      <c r="E376" s="271">
        <v>-7135.17</v>
      </c>
      <c r="F376" s="272">
        <v>0</v>
      </c>
      <c r="G376" s="272">
        <v>0</v>
      </c>
      <c r="H376" s="271">
        <v>0</v>
      </c>
      <c r="I376" s="272">
        <v>0</v>
      </c>
      <c r="J376" s="272">
        <v>0</v>
      </c>
      <c r="K376" s="271">
        <v>-7135.17</v>
      </c>
    </row>
    <row r="377" spans="1:11" ht="12.75">
      <c r="A377" s="285" t="s">
        <v>697</v>
      </c>
      <c r="B377" s="270" t="s">
        <v>621</v>
      </c>
      <c r="C377" s="271">
        <v>2365</v>
      </c>
      <c r="D377" s="271">
        <v>1170</v>
      </c>
      <c r="E377" s="271">
        <v>0</v>
      </c>
      <c r="F377" s="272">
        <v>0</v>
      </c>
      <c r="G377" s="272">
        <v>0</v>
      </c>
      <c r="H377" s="271">
        <v>-430</v>
      </c>
      <c r="I377" s="272">
        <v>0</v>
      </c>
      <c r="J377" s="272">
        <v>0</v>
      </c>
      <c r="K377" s="271">
        <v>-430</v>
      </c>
    </row>
    <row r="378" spans="1:11" ht="12.75">
      <c r="A378" s="285" t="s">
        <v>697</v>
      </c>
      <c r="B378" s="270" t="s">
        <v>621</v>
      </c>
      <c r="C378" s="271">
        <v>18599.6</v>
      </c>
      <c r="D378" s="271">
        <v>2798.17</v>
      </c>
      <c r="E378" s="271">
        <v>-15801.43</v>
      </c>
      <c r="F378" s="272">
        <v>0</v>
      </c>
      <c r="G378" s="272">
        <v>0</v>
      </c>
      <c r="H378" s="271">
        <v>0</v>
      </c>
      <c r="I378" s="272">
        <v>0</v>
      </c>
      <c r="J378" s="272">
        <v>0</v>
      </c>
      <c r="K378" s="271">
        <v>-15801.43</v>
      </c>
    </row>
    <row r="379" spans="1:11" ht="12.75">
      <c r="A379" s="285" t="s">
        <v>697</v>
      </c>
      <c r="B379" s="270" t="s">
        <v>623</v>
      </c>
      <c r="C379" s="271">
        <v>2081.53</v>
      </c>
      <c r="D379" s="271">
        <v>1767.42</v>
      </c>
      <c r="E379" s="271">
        <v>-314.11</v>
      </c>
      <c r="F379" s="272">
        <v>0</v>
      </c>
      <c r="G379" s="272">
        <v>0</v>
      </c>
      <c r="H379" s="271">
        <v>0</v>
      </c>
      <c r="I379" s="272">
        <v>0</v>
      </c>
      <c r="J379" s="272">
        <v>0</v>
      </c>
      <c r="K379" s="271">
        <v>-314.11</v>
      </c>
    </row>
    <row r="380" spans="1:11" ht="12.75">
      <c r="A380" s="285" t="s">
        <v>697</v>
      </c>
      <c r="B380" s="270" t="s">
        <v>625</v>
      </c>
      <c r="C380" s="271">
        <v>20092.46</v>
      </c>
      <c r="D380" s="271">
        <v>6387.88</v>
      </c>
      <c r="E380" s="271">
        <v>-13704.58</v>
      </c>
      <c r="F380" s="272">
        <v>0</v>
      </c>
      <c r="G380" s="272">
        <v>0</v>
      </c>
      <c r="H380" s="271">
        <v>0</v>
      </c>
      <c r="I380" s="272">
        <v>0</v>
      </c>
      <c r="J380" s="272">
        <v>0</v>
      </c>
      <c r="K380" s="271">
        <v>-13704.58</v>
      </c>
    </row>
    <row r="381" spans="1:11" ht="12.75">
      <c r="A381" s="459" t="s">
        <v>690</v>
      </c>
      <c r="B381" s="460"/>
      <c r="C381" s="238">
        <f>SUM(C350:C380)</f>
        <v>815343.7799999999</v>
      </c>
      <c r="D381" s="238">
        <f>SUM(D350:D380)</f>
        <v>291687.33</v>
      </c>
      <c r="E381" s="238">
        <f>SUM(E350:E380)</f>
        <v>-200695.61999999997</v>
      </c>
      <c r="F381" s="238">
        <v>0</v>
      </c>
      <c r="G381" s="238">
        <v>0</v>
      </c>
      <c r="H381" s="238">
        <f>SUM(H350:H380)</f>
        <v>-18113.35</v>
      </c>
      <c r="I381" s="238">
        <v>0</v>
      </c>
      <c r="J381" s="238">
        <v>0</v>
      </c>
      <c r="K381" s="238">
        <f>SUM(K350:K380)</f>
        <v>-218808.97</v>
      </c>
    </row>
    <row r="382" spans="1:11" ht="12.75">
      <c r="A382" s="285" t="s">
        <v>697</v>
      </c>
      <c r="B382" s="272" t="s">
        <v>628</v>
      </c>
      <c r="C382" s="273">
        <v>800</v>
      </c>
      <c r="D382" s="273">
        <v>595.78</v>
      </c>
      <c r="E382" s="273">
        <v>0</v>
      </c>
      <c r="F382" s="274">
        <v>0</v>
      </c>
      <c r="G382" s="274">
        <v>0</v>
      </c>
      <c r="H382" s="273">
        <v>11.78</v>
      </c>
      <c r="I382" s="274">
        <v>0</v>
      </c>
      <c r="J382" s="274">
        <v>0</v>
      </c>
      <c r="K382" s="273">
        <v>11.78</v>
      </c>
    </row>
    <row r="383" spans="1:11" ht="12.75">
      <c r="A383" s="285" t="s">
        <v>697</v>
      </c>
      <c r="B383" s="272" t="s">
        <v>628</v>
      </c>
      <c r="C383" s="273">
        <v>26197.9</v>
      </c>
      <c r="D383" s="273">
        <v>6848.49</v>
      </c>
      <c r="E383" s="273">
        <v>-19349.41</v>
      </c>
      <c r="F383" s="274">
        <v>0</v>
      </c>
      <c r="G383" s="274">
        <v>0</v>
      </c>
      <c r="H383" s="273">
        <v>0</v>
      </c>
      <c r="I383" s="274">
        <v>0</v>
      </c>
      <c r="J383" s="274">
        <v>0</v>
      </c>
      <c r="K383" s="273">
        <v>-19349.41</v>
      </c>
    </row>
    <row r="384" spans="1:11" ht="12.75">
      <c r="A384" s="285" t="s">
        <v>697</v>
      </c>
      <c r="B384" s="272" t="s">
        <v>630</v>
      </c>
      <c r="C384" s="273">
        <v>10090.5</v>
      </c>
      <c r="D384" s="273">
        <v>4372.76</v>
      </c>
      <c r="E384" s="273">
        <v>-5717.74</v>
      </c>
      <c r="F384" s="274">
        <v>0</v>
      </c>
      <c r="G384" s="274">
        <v>0</v>
      </c>
      <c r="H384" s="273">
        <v>0</v>
      </c>
      <c r="I384" s="274">
        <v>0</v>
      </c>
      <c r="J384" s="274">
        <v>0</v>
      </c>
      <c r="K384" s="273">
        <v>-5717.74</v>
      </c>
    </row>
    <row r="385" spans="1:11" ht="12.75">
      <c r="A385" s="285" t="s">
        <v>697</v>
      </c>
      <c r="B385" s="272" t="s">
        <v>632</v>
      </c>
      <c r="C385" s="273">
        <v>10687.09</v>
      </c>
      <c r="D385" s="273">
        <v>5468.41</v>
      </c>
      <c r="E385" s="273">
        <v>-5218.68</v>
      </c>
      <c r="F385" s="274">
        <v>0</v>
      </c>
      <c r="G385" s="274">
        <v>0</v>
      </c>
      <c r="H385" s="273">
        <v>0</v>
      </c>
      <c r="I385" s="274">
        <v>0</v>
      </c>
      <c r="J385" s="274">
        <v>0</v>
      </c>
      <c r="K385" s="273">
        <v>-5218.68</v>
      </c>
    </row>
    <row r="386" spans="1:11" ht="12.75">
      <c r="A386" s="285" t="s">
        <v>697</v>
      </c>
      <c r="B386" s="272" t="s">
        <v>634</v>
      </c>
      <c r="C386" s="273">
        <v>24660.54</v>
      </c>
      <c r="D386" s="273">
        <v>14795.69</v>
      </c>
      <c r="E386" s="273">
        <v>-9864.85</v>
      </c>
      <c r="F386" s="274">
        <v>0</v>
      </c>
      <c r="G386" s="274">
        <v>0</v>
      </c>
      <c r="H386" s="273">
        <v>0</v>
      </c>
      <c r="I386" s="274">
        <v>0</v>
      </c>
      <c r="J386" s="274">
        <v>0</v>
      </c>
      <c r="K386" s="273">
        <v>-9864.85</v>
      </c>
    </row>
    <row r="387" spans="1:11" ht="12.75">
      <c r="A387" s="285" t="s">
        <v>697</v>
      </c>
      <c r="B387" s="272" t="s">
        <v>636</v>
      </c>
      <c r="C387" s="273">
        <v>15463.94</v>
      </c>
      <c r="D387" s="273">
        <v>6652</v>
      </c>
      <c r="E387" s="273">
        <v>-8811.94</v>
      </c>
      <c r="F387" s="274">
        <v>0</v>
      </c>
      <c r="G387" s="274">
        <v>0</v>
      </c>
      <c r="H387" s="273">
        <v>0</v>
      </c>
      <c r="I387" s="274">
        <v>0</v>
      </c>
      <c r="J387" s="274">
        <v>0</v>
      </c>
      <c r="K387" s="273">
        <v>-8811.94</v>
      </c>
    </row>
    <row r="388" spans="1:11" ht="12.75">
      <c r="A388" s="285" t="s">
        <v>697</v>
      </c>
      <c r="B388" s="272" t="s">
        <v>638</v>
      </c>
      <c r="C388" s="273">
        <v>14876</v>
      </c>
      <c r="D388" s="273">
        <v>8046.48</v>
      </c>
      <c r="E388" s="273">
        <v>0</v>
      </c>
      <c r="F388" s="274">
        <v>0</v>
      </c>
      <c r="G388" s="274">
        <v>0</v>
      </c>
      <c r="H388" s="273">
        <v>-1164.12</v>
      </c>
      <c r="I388" s="274">
        <v>0</v>
      </c>
      <c r="J388" s="274">
        <v>0</v>
      </c>
      <c r="K388" s="273">
        <v>-1164.12</v>
      </c>
    </row>
    <row r="389" spans="1:11" ht="12.75">
      <c r="A389" s="285" t="s">
        <v>697</v>
      </c>
      <c r="B389" s="272" t="s">
        <v>638</v>
      </c>
      <c r="C389" s="273">
        <v>16910.17</v>
      </c>
      <c r="D389" s="273">
        <v>9722.83</v>
      </c>
      <c r="E389" s="273">
        <v>-7187.34</v>
      </c>
      <c r="F389" s="274">
        <v>0</v>
      </c>
      <c r="G389" s="274">
        <v>0</v>
      </c>
      <c r="H389" s="273">
        <v>0</v>
      </c>
      <c r="I389" s="274">
        <v>0</v>
      </c>
      <c r="J389" s="274">
        <v>0</v>
      </c>
      <c r="K389" s="275">
        <v>-7187.34</v>
      </c>
    </row>
    <row r="390" spans="1:11" ht="12.75">
      <c r="A390" s="459" t="s">
        <v>198</v>
      </c>
      <c r="B390" s="460"/>
      <c r="C390" s="238">
        <f>SUM(C382:C389)</f>
        <v>119686.14</v>
      </c>
      <c r="D390" s="238">
        <f>SUM(D382:D389)</f>
        <v>56502.44</v>
      </c>
      <c r="E390" s="238">
        <f>SUM(E382:E389)</f>
        <v>-56149.96000000001</v>
      </c>
      <c r="F390" s="238">
        <v>0</v>
      </c>
      <c r="G390" s="238">
        <v>0</v>
      </c>
      <c r="H390" s="238">
        <f>SUM(H382:H389)</f>
        <v>-1152.34</v>
      </c>
      <c r="I390" s="238">
        <v>0</v>
      </c>
      <c r="J390" s="238">
        <v>0</v>
      </c>
      <c r="K390" s="238">
        <f>SUM(K382:K389)</f>
        <v>-57302.3</v>
      </c>
    </row>
    <row r="391" spans="1:11" ht="12.75">
      <c r="A391" s="285" t="s">
        <v>697</v>
      </c>
      <c r="B391" s="272" t="s">
        <v>655</v>
      </c>
      <c r="C391" s="271">
        <v>18620.42</v>
      </c>
      <c r="D391" s="271">
        <v>20064.25</v>
      </c>
      <c r="E391" s="271">
        <v>1443.83</v>
      </c>
      <c r="F391" s="272">
        <v>0</v>
      </c>
      <c r="G391" s="272">
        <v>0</v>
      </c>
      <c r="H391" s="271">
        <v>0</v>
      </c>
      <c r="I391" s="272">
        <v>0</v>
      </c>
      <c r="J391" s="272">
        <v>0</v>
      </c>
      <c r="K391" s="271">
        <v>1443.83</v>
      </c>
    </row>
    <row r="392" spans="1:11" ht="12.75">
      <c r="A392" s="285" t="s">
        <v>697</v>
      </c>
      <c r="B392" s="272" t="s">
        <v>656</v>
      </c>
      <c r="C392" s="271">
        <v>11901.85</v>
      </c>
      <c r="D392" s="271">
        <v>12960.11</v>
      </c>
      <c r="E392" s="271">
        <v>0</v>
      </c>
      <c r="F392" s="272">
        <v>0</v>
      </c>
      <c r="G392" s="272">
        <v>0</v>
      </c>
      <c r="H392" s="271">
        <v>768.29</v>
      </c>
      <c r="I392" s="272">
        <v>0</v>
      </c>
      <c r="J392" s="272">
        <v>0</v>
      </c>
      <c r="K392" s="271">
        <v>768.29</v>
      </c>
    </row>
    <row r="393" spans="1:11" ht="12.75">
      <c r="A393" s="285" t="s">
        <v>697</v>
      </c>
      <c r="B393" s="272" t="s">
        <v>656</v>
      </c>
      <c r="C393" s="271">
        <v>13308.84</v>
      </c>
      <c r="D393" s="271">
        <v>26859</v>
      </c>
      <c r="E393" s="271">
        <v>13550.16</v>
      </c>
      <c r="F393" s="272">
        <v>0</v>
      </c>
      <c r="G393" s="272">
        <v>0</v>
      </c>
      <c r="H393" s="271">
        <v>0</v>
      </c>
      <c r="I393" s="272">
        <v>0</v>
      </c>
      <c r="J393" s="272">
        <v>0</v>
      </c>
      <c r="K393" s="271">
        <v>13550.16</v>
      </c>
    </row>
    <row r="394" spans="1:11" ht="12.75">
      <c r="A394" s="285" t="s">
        <v>697</v>
      </c>
      <c r="B394" s="272" t="s">
        <v>657</v>
      </c>
      <c r="C394" s="271">
        <v>13026.94</v>
      </c>
      <c r="D394" s="271">
        <v>13001.4</v>
      </c>
      <c r="E394" s="271">
        <v>0</v>
      </c>
      <c r="F394" s="272">
        <v>0</v>
      </c>
      <c r="G394" s="272">
        <v>0</v>
      </c>
      <c r="H394" s="271">
        <v>-25.54</v>
      </c>
      <c r="I394" s="272">
        <v>0</v>
      </c>
      <c r="J394" s="272">
        <v>0</v>
      </c>
      <c r="K394" s="271">
        <v>-25.54</v>
      </c>
    </row>
    <row r="395" spans="1:11" ht="12.75">
      <c r="A395" s="285" t="s">
        <v>697</v>
      </c>
      <c r="B395" s="272" t="s">
        <v>657</v>
      </c>
      <c r="C395" s="271">
        <v>14225.7</v>
      </c>
      <c r="D395" s="271">
        <v>30336.6</v>
      </c>
      <c r="E395" s="271">
        <v>16110.9</v>
      </c>
      <c r="F395" s="272">
        <v>0</v>
      </c>
      <c r="G395" s="272">
        <v>0</v>
      </c>
      <c r="H395" s="271">
        <v>0</v>
      </c>
      <c r="I395" s="272">
        <v>0</v>
      </c>
      <c r="J395" s="272">
        <v>0</v>
      </c>
      <c r="K395" s="271">
        <v>16110.9</v>
      </c>
    </row>
    <row r="396" spans="1:11" ht="12.75">
      <c r="A396" s="285" t="s">
        <v>697</v>
      </c>
      <c r="B396" s="272" t="s">
        <v>658</v>
      </c>
      <c r="C396" s="271">
        <v>21099.5</v>
      </c>
      <c r="D396" s="271">
        <v>22329.3</v>
      </c>
      <c r="E396" s="271">
        <v>0</v>
      </c>
      <c r="F396" s="272">
        <v>0</v>
      </c>
      <c r="G396" s="272">
        <v>0</v>
      </c>
      <c r="H396" s="271">
        <v>1230.34</v>
      </c>
      <c r="I396" s="272">
        <v>0</v>
      </c>
      <c r="J396" s="272">
        <v>0</v>
      </c>
      <c r="K396" s="271">
        <v>1230.34</v>
      </c>
    </row>
    <row r="397" spans="1:11" ht="12.75">
      <c r="A397" s="285" t="s">
        <v>697</v>
      </c>
      <c r="B397" s="272" t="s">
        <v>658</v>
      </c>
      <c r="C397" s="271">
        <v>14288.36</v>
      </c>
      <c r="D397" s="271">
        <v>30252.6</v>
      </c>
      <c r="E397" s="271">
        <v>15964.24</v>
      </c>
      <c r="F397" s="272">
        <v>0</v>
      </c>
      <c r="G397" s="272">
        <v>0</v>
      </c>
      <c r="H397" s="271">
        <v>0</v>
      </c>
      <c r="I397" s="272">
        <v>0</v>
      </c>
      <c r="J397" s="272">
        <v>0</v>
      </c>
      <c r="K397" s="271">
        <v>15964.24</v>
      </c>
    </row>
    <row r="398" spans="1:11" ht="12.75">
      <c r="A398" s="285" t="s">
        <v>697</v>
      </c>
      <c r="B398" s="272" t="s">
        <v>659</v>
      </c>
      <c r="C398" s="271">
        <v>20353.83</v>
      </c>
      <c r="D398" s="271">
        <v>39962.7</v>
      </c>
      <c r="E398" s="271">
        <v>19608.87</v>
      </c>
      <c r="F398" s="272">
        <v>0</v>
      </c>
      <c r="G398" s="272">
        <v>0</v>
      </c>
      <c r="H398" s="271">
        <v>0</v>
      </c>
      <c r="I398" s="272">
        <v>0</v>
      </c>
      <c r="J398" s="272">
        <v>0</v>
      </c>
      <c r="K398" s="271">
        <v>19608.87</v>
      </c>
    </row>
    <row r="399" spans="1:11" ht="12.75">
      <c r="A399" s="285" t="s">
        <v>697</v>
      </c>
      <c r="B399" s="272" t="s">
        <v>660</v>
      </c>
      <c r="C399" s="271">
        <v>21266.06</v>
      </c>
      <c r="D399" s="271">
        <v>35071.7</v>
      </c>
      <c r="E399" s="271">
        <v>0</v>
      </c>
      <c r="F399" s="272">
        <v>0</v>
      </c>
      <c r="G399" s="272">
        <v>0</v>
      </c>
      <c r="H399" s="271">
        <v>2895.4</v>
      </c>
      <c r="I399" s="272">
        <v>0</v>
      </c>
      <c r="J399" s="272">
        <v>0</v>
      </c>
      <c r="K399" s="271">
        <v>2895.4</v>
      </c>
    </row>
    <row r="400" spans="1:11" ht="12.75">
      <c r="A400" s="285" t="s">
        <v>697</v>
      </c>
      <c r="B400" s="272" t="s">
        <v>660</v>
      </c>
      <c r="C400" s="271">
        <v>31074.09</v>
      </c>
      <c r="D400" s="271">
        <v>45060</v>
      </c>
      <c r="E400" s="271">
        <v>13985.91</v>
      </c>
      <c r="F400" s="272">
        <v>0</v>
      </c>
      <c r="G400" s="272">
        <v>0</v>
      </c>
      <c r="H400" s="271">
        <v>0</v>
      </c>
      <c r="I400" s="272">
        <v>0</v>
      </c>
      <c r="J400" s="272">
        <v>0</v>
      </c>
      <c r="K400" s="271">
        <v>13985.91</v>
      </c>
    </row>
    <row r="401" spans="1:11" ht="12.75">
      <c r="A401" s="285" t="s">
        <v>697</v>
      </c>
      <c r="B401" s="272" t="s">
        <v>661</v>
      </c>
      <c r="C401" s="271">
        <v>58771.31</v>
      </c>
      <c r="D401" s="271">
        <v>98748</v>
      </c>
      <c r="E401" s="271">
        <v>0</v>
      </c>
      <c r="F401" s="272">
        <v>0</v>
      </c>
      <c r="G401" s="272">
        <v>0</v>
      </c>
      <c r="H401" s="271">
        <v>9698</v>
      </c>
      <c r="I401" s="272">
        <v>0</v>
      </c>
      <c r="J401" s="272">
        <v>0</v>
      </c>
      <c r="K401" s="271">
        <v>9698</v>
      </c>
    </row>
    <row r="402" spans="1:11" ht="12.75">
      <c r="A402" s="285" t="s">
        <v>697</v>
      </c>
      <c r="B402" s="272" t="s">
        <v>661</v>
      </c>
      <c r="C402" s="271">
        <v>17300.71</v>
      </c>
      <c r="D402" s="271">
        <v>32283</v>
      </c>
      <c r="E402" s="271">
        <v>14982.29</v>
      </c>
      <c r="F402" s="272">
        <v>0</v>
      </c>
      <c r="G402" s="272">
        <v>0</v>
      </c>
      <c r="H402" s="271">
        <v>0</v>
      </c>
      <c r="I402" s="272">
        <v>0</v>
      </c>
      <c r="J402" s="272">
        <v>0</v>
      </c>
      <c r="K402" s="271">
        <v>14982.29</v>
      </c>
    </row>
    <row r="403" spans="1:11" ht="12.75">
      <c r="A403" s="285" t="s">
        <v>697</v>
      </c>
      <c r="B403" s="272" t="s">
        <v>662</v>
      </c>
      <c r="C403" s="271">
        <v>26403.45</v>
      </c>
      <c r="D403" s="271">
        <v>32256.4</v>
      </c>
      <c r="E403" s="271">
        <v>0</v>
      </c>
      <c r="F403" s="272">
        <v>0</v>
      </c>
      <c r="G403" s="272">
        <v>0</v>
      </c>
      <c r="H403" s="271">
        <v>3058</v>
      </c>
      <c r="I403" s="272">
        <v>0</v>
      </c>
      <c r="J403" s="272">
        <v>0</v>
      </c>
      <c r="K403" s="271">
        <v>3058</v>
      </c>
    </row>
    <row r="404" spans="1:11" ht="12.75">
      <c r="A404" s="285" t="s">
        <v>697</v>
      </c>
      <c r="B404" s="272" t="s">
        <v>664</v>
      </c>
      <c r="C404" s="271">
        <v>7589.52</v>
      </c>
      <c r="D404" s="271">
        <v>8125.2</v>
      </c>
      <c r="E404" s="271">
        <v>0</v>
      </c>
      <c r="F404" s="272"/>
      <c r="G404" s="272"/>
      <c r="H404" s="271">
        <v>668.4</v>
      </c>
      <c r="I404" s="272"/>
      <c r="J404" s="272"/>
      <c r="K404" s="271">
        <v>668.4</v>
      </c>
    </row>
    <row r="405" spans="1:11" ht="12.75">
      <c r="A405" s="269"/>
      <c r="C405" s="283">
        <f>SUM(C391:C404)</f>
        <v>289230.58</v>
      </c>
      <c r="D405" s="283">
        <f>SUM(D391:D404)</f>
        <v>447310.26</v>
      </c>
      <c r="E405" s="283">
        <f>SUM(E391:E404)</f>
        <v>95646.20000000001</v>
      </c>
      <c r="F405" s="283"/>
      <c r="G405" s="283"/>
      <c r="H405" s="283">
        <f>SUM(H391:H404)</f>
        <v>18292.89</v>
      </c>
      <c r="I405" s="283"/>
      <c r="J405" s="283"/>
      <c r="K405" s="283">
        <f>SUM(K391:K404)</f>
        <v>113939.09</v>
      </c>
    </row>
    <row r="406" spans="1:11" ht="12.75">
      <c r="A406" s="281" t="s">
        <v>691</v>
      </c>
      <c r="B406" s="278"/>
      <c r="C406" s="238">
        <f>C405+C390+C381</f>
        <v>1224260.5</v>
      </c>
      <c r="D406" s="238">
        <f>D405+D390+D381</f>
        <v>795500.03</v>
      </c>
      <c r="E406" s="238">
        <f>E405+E390+E381</f>
        <v>-161199.37999999995</v>
      </c>
      <c r="F406" s="238">
        <v>0</v>
      </c>
      <c r="G406" s="238">
        <v>0</v>
      </c>
      <c r="H406" s="238">
        <f>H405+H390+H381</f>
        <v>-972.7999999999993</v>
      </c>
      <c r="I406" s="238">
        <v>0</v>
      </c>
      <c r="J406" s="238">
        <v>0</v>
      </c>
      <c r="K406" s="238">
        <f>K405+K390+K381</f>
        <v>-162172.18</v>
      </c>
    </row>
    <row r="407" spans="1:11" ht="12.75">
      <c r="A407" s="285" t="s">
        <v>698</v>
      </c>
      <c r="B407" s="270" t="s">
        <v>586</v>
      </c>
      <c r="C407" s="271">
        <v>4500</v>
      </c>
      <c r="D407" s="271">
        <v>0</v>
      </c>
      <c r="E407" s="271">
        <v>0</v>
      </c>
      <c r="F407" s="272">
        <v>0</v>
      </c>
      <c r="G407" s="272">
        <v>0</v>
      </c>
      <c r="H407" s="271">
        <v>0</v>
      </c>
      <c r="I407" s="272">
        <v>0</v>
      </c>
      <c r="J407" s="272">
        <v>0</v>
      </c>
      <c r="K407" s="271">
        <v>0</v>
      </c>
    </row>
    <row r="408" spans="1:11" ht="12.75">
      <c r="A408" s="285" t="s">
        <v>698</v>
      </c>
      <c r="B408" s="270" t="s">
        <v>586</v>
      </c>
      <c r="C408" s="271">
        <v>32679.87</v>
      </c>
      <c r="D408" s="271">
        <v>0</v>
      </c>
      <c r="E408" s="271">
        <v>-32679.87</v>
      </c>
      <c r="F408" s="272">
        <v>0</v>
      </c>
      <c r="G408" s="272">
        <v>0</v>
      </c>
      <c r="H408" s="271">
        <v>0</v>
      </c>
      <c r="I408" s="272">
        <v>0</v>
      </c>
      <c r="J408" s="272">
        <v>0</v>
      </c>
      <c r="K408" s="271">
        <v>-32679.87</v>
      </c>
    </row>
    <row r="409" spans="1:11" ht="12.75">
      <c r="A409" s="285" t="s">
        <v>698</v>
      </c>
      <c r="B409" s="270" t="s">
        <v>588</v>
      </c>
      <c r="C409" s="271">
        <v>852.89</v>
      </c>
      <c r="D409" s="271">
        <v>1567.2</v>
      </c>
      <c r="E409" s="271">
        <v>714.31</v>
      </c>
      <c r="F409" s="272">
        <v>0</v>
      </c>
      <c r="G409" s="272">
        <v>0</v>
      </c>
      <c r="H409" s="271">
        <v>0</v>
      </c>
      <c r="I409" s="272">
        <v>0</v>
      </c>
      <c r="J409" s="272">
        <v>0</v>
      </c>
      <c r="K409" s="271">
        <v>714.31</v>
      </c>
    </row>
    <row r="410" spans="1:11" ht="12.75">
      <c r="A410" s="285" t="s">
        <v>698</v>
      </c>
      <c r="B410" s="270" t="s">
        <v>590</v>
      </c>
      <c r="C410" s="271">
        <v>49302.12</v>
      </c>
      <c r="D410" s="271">
        <v>7242.75</v>
      </c>
      <c r="E410" s="271">
        <v>0</v>
      </c>
      <c r="F410" s="272">
        <v>0</v>
      </c>
      <c r="G410" s="272">
        <v>0</v>
      </c>
      <c r="H410" s="271">
        <v>0</v>
      </c>
      <c r="I410" s="272">
        <v>0</v>
      </c>
      <c r="J410" s="272">
        <v>0</v>
      </c>
      <c r="K410" s="271">
        <v>0</v>
      </c>
    </row>
    <row r="411" spans="1:11" ht="12.75">
      <c r="A411" s="285" t="s">
        <v>698</v>
      </c>
      <c r="B411" s="270" t="s">
        <v>592</v>
      </c>
      <c r="C411" s="271">
        <v>60663.12</v>
      </c>
      <c r="D411" s="271">
        <v>5649.44</v>
      </c>
      <c r="E411" s="271">
        <v>0</v>
      </c>
      <c r="F411" s="272">
        <v>0</v>
      </c>
      <c r="G411" s="272">
        <v>0</v>
      </c>
      <c r="H411" s="271">
        <v>-1412.36</v>
      </c>
      <c r="I411" s="272">
        <v>0</v>
      </c>
      <c r="J411" s="272">
        <v>0</v>
      </c>
      <c r="K411" s="271">
        <v>-1412.36</v>
      </c>
    </row>
    <row r="412" spans="1:11" ht="12.75">
      <c r="A412" s="285" t="s">
        <v>698</v>
      </c>
      <c r="B412" s="270" t="s">
        <v>592</v>
      </c>
      <c r="C412" s="271">
        <v>6394.47</v>
      </c>
      <c r="D412" s="271">
        <v>1062.84</v>
      </c>
      <c r="E412" s="271">
        <v>-5331.63</v>
      </c>
      <c r="F412" s="272">
        <v>0</v>
      </c>
      <c r="G412" s="272">
        <v>0</v>
      </c>
      <c r="H412" s="271">
        <v>0</v>
      </c>
      <c r="I412" s="272">
        <v>0</v>
      </c>
      <c r="J412" s="272">
        <v>0</v>
      </c>
      <c r="K412" s="271">
        <v>-5331.63</v>
      </c>
    </row>
    <row r="413" spans="1:11" ht="12.75">
      <c r="A413" s="285" t="s">
        <v>698</v>
      </c>
      <c r="B413" s="270" t="s">
        <v>594</v>
      </c>
      <c r="C413" s="271">
        <v>24016.8</v>
      </c>
      <c r="D413" s="271">
        <v>1729.53</v>
      </c>
      <c r="E413" s="271">
        <v>0</v>
      </c>
      <c r="F413" s="272">
        <v>0</v>
      </c>
      <c r="G413" s="272">
        <v>0</v>
      </c>
      <c r="H413" s="271">
        <v>-157.23</v>
      </c>
      <c r="I413" s="272">
        <v>0</v>
      </c>
      <c r="J413" s="272">
        <v>0</v>
      </c>
      <c r="K413" s="271">
        <v>-157.23</v>
      </c>
    </row>
    <row r="414" spans="1:11" ht="12.75">
      <c r="A414" s="285" t="s">
        <v>698</v>
      </c>
      <c r="B414" s="270" t="s">
        <v>596</v>
      </c>
      <c r="C414" s="271">
        <v>46768.75</v>
      </c>
      <c r="D414" s="271">
        <v>5062.83</v>
      </c>
      <c r="E414" s="271">
        <v>0</v>
      </c>
      <c r="F414" s="272">
        <v>0</v>
      </c>
      <c r="G414" s="272">
        <v>0</v>
      </c>
      <c r="H414" s="271">
        <v>-1158.97</v>
      </c>
      <c r="I414" s="272">
        <v>0</v>
      </c>
      <c r="J414" s="272">
        <v>0</v>
      </c>
      <c r="K414" s="271">
        <v>-1158.97</v>
      </c>
    </row>
    <row r="415" spans="1:11" ht="12.75">
      <c r="A415" s="285" t="s">
        <v>698</v>
      </c>
      <c r="B415" s="270" t="s">
        <v>596</v>
      </c>
      <c r="C415" s="271">
        <v>1587.8</v>
      </c>
      <c r="D415" s="271">
        <v>283.53</v>
      </c>
      <c r="E415" s="271">
        <v>-1304.27</v>
      </c>
      <c r="F415" s="272">
        <v>0</v>
      </c>
      <c r="G415" s="272">
        <v>0</v>
      </c>
      <c r="H415" s="271">
        <v>0</v>
      </c>
      <c r="I415" s="272">
        <v>0</v>
      </c>
      <c r="J415" s="272">
        <v>0</v>
      </c>
      <c r="K415" s="271">
        <v>-1304.27</v>
      </c>
    </row>
    <row r="416" spans="1:11" ht="12.75">
      <c r="A416" s="285" t="s">
        <v>698</v>
      </c>
      <c r="B416" s="270" t="s">
        <v>598</v>
      </c>
      <c r="C416" s="271">
        <v>28692.21</v>
      </c>
      <c r="D416" s="271">
        <v>8599</v>
      </c>
      <c r="E416" s="271">
        <v>0</v>
      </c>
      <c r="F416" s="272">
        <v>0</v>
      </c>
      <c r="G416" s="272">
        <v>0</v>
      </c>
      <c r="H416" s="271">
        <v>-1375.84</v>
      </c>
      <c r="I416" s="272">
        <v>0</v>
      </c>
      <c r="J416" s="272">
        <v>0</v>
      </c>
      <c r="K416" s="271">
        <v>-1375.84</v>
      </c>
    </row>
    <row r="417" spans="1:11" ht="12.75">
      <c r="A417" s="285" t="s">
        <v>698</v>
      </c>
      <c r="B417" s="270" t="s">
        <v>598</v>
      </c>
      <c r="C417" s="271">
        <v>1055.25</v>
      </c>
      <c r="D417" s="271">
        <v>500</v>
      </c>
      <c r="E417" s="271">
        <v>-555.25</v>
      </c>
      <c r="F417" s="272">
        <v>0</v>
      </c>
      <c r="G417" s="272">
        <v>0</v>
      </c>
      <c r="H417" s="271">
        <v>0</v>
      </c>
      <c r="I417" s="272">
        <v>0</v>
      </c>
      <c r="J417" s="272">
        <v>0</v>
      </c>
      <c r="K417" s="271">
        <v>-555.25</v>
      </c>
    </row>
    <row r="418" spans="1:11" ht="12.75">
      <c r="A418" s="285" t="s">
        <v>698</v>
      </c>
      <c r="B418" s="270" t="s">
        <v>600</v>
      </c>
      <c r="C418" s="271">
        <v>7780</v>
      </c>
      <c r="D418" s="271">
        <v>3690</v>
      </c>
      <c r="E418" s="271">
        <v>0</v>
      </c>
      <c r="F418" s="272">
        <v>0</v>
      </c>
      <c r="G418" s="272">
        <v>0</v>
      </c>
      <c r="H418" s="271">
        <v>-10</v>
      </c>
      <c r="I418" s="272">
        <v>0</v>
      </c>
      <c r="J418" s="272">
        <v>0</v>
      </c>
      <c r="K418" s="271">
        <v>-10</v>
      </c>
    </row>
    <row r="419" spans="1:11" ht="12.75">
      <c r="A419" s="285" t="s">
        <v>698</v>
      </c>
      <c r="B419" s="270" t="s">
        <v>600</v>
      </c>
      <c r="C419" s="271">
        <v>13684.76</v>
      </c>
      <c r="D419" s="271">
        <v>5354.56</v>
      </c>
      <c r="E419" s="271">
        <v>-8330.2</v>
      </c>
      <c r="F419" s="272">
        <v>0</v>
      </c>
      <c r="G419" s="272">
        <v>0</v>
      </c>
      <c r="H419" s="271">
        <v>0</v>
      </c>
      <c r="I419" s="272">
        <v>0</v>
      </c>
      <c r="J419" s="272">
        <v>0</v>
      </c>
      <c r="K419" s="271">
        <v>-8330.2</v>
      </c>
    </row>
    <row r="420" spans="1:11" ht="12.75">
      <c r="A420" s="285" t="s">
        <v>698</v>
      </c>
      <c r="B420" s="270" t="s">
        <v>602</v>
      </c>
      <c r="C420" s="271">
        <v>22656.3</v>
      </c>
      <c r="D420" s="271">
        <v>4893.77</v>
      </c>
      <c r="E420" s="271">
        <v>0</v>
      </c>
      <c r="F420" s="272">
        <v>0</v>
      </c>
      <c r="G420" s="272">
        <v>0</v>
      </c>
      <c r="H420" s="271">
        <v>-632.91</v>
      </c>
      <c r="I420" s="272">
        <v>0</v>
      </c>
      <c r="J420" s="272">
        <v>0</v>
      </c>
      <c r="K420" s="271">
        <v>-632.91</v>
      </c>
    </row>
    <row r="421" spans="1:11" ht="12.75">
      <c r="A421" s="285" t="s">
        <v>698</v>
      </c>
      <c r="B421" s="270" t="s">
        <v>602</v>
      </c>
      <c r="C421" s="271">
        <v>1618.05</v>
      </c>
      <c r="D421" s="271">
        <v>433</v>
      </c>
      <c r="E421" s="271">
        <v>-1185.05</v>
      </c>
      <c r="F421" s="272">
        <v>0</v>
      </c>
      <c r="G421" s="272">
        <v>0</v>
      </c>
      <c r="H421" s="271">
        <v>0</v>
      </c>
      <c r="I421" s="272">
        <v>0</v>
      </c>
      <c r="J421" s="272">
        <v>0</v>
      </c>
      <c r="K421" s="271">
        <v>-1185.05</v>
      </c>
    </row>
    <row r="422" spans="1:11" ht="12.75">
      <c r="A422" s="285" t="s">
        <v>698</v>
      </c>
      <c r="B422" s="270" t="s">
        <v>604</v>
      </c>
      <c r="C422" s="271">
        <v>11744</v>
      </c>
      <c r="D422" s="271">
        <v>5302.7</v>
      </c>
      <c r="E422" s="271">
        <v>0</v>
      </c>
      <c r="F422" s="272">
        <v>0</v>
      </c>
      <c r="G422" s="272">
        <v>0</v>
      </c>
      <c r="H422" s="271">
        <v>-92.3</v>
      </c>
      <c r="I422" s="272">
        <v>0</v>
      </c>
      <c r="J422" s="272">
        <v>0</v>
      </c>
      <c r="K422" s="271">
        <v>-92.3</v>
      </c>
    </row>
    <row r="423" spans="1:11" ht="12.75">
      <c r="A423" s="285" t="s">
        <v>698</v>
      </c>
      <c r="B423" s="270" t="s">
        <v>604</v>
      </c>
      <c r="C423" s="271">
        <v>4586.95</v>
      </c>
      <c r="D423" s="271">
        <v>2144.74</v>
      </c>
      <c r="E423" s="271">
        <v>-2442.21</v>
      </c>
      <c r="F423" s="272">
        <v>0</v>
      </c>
      <c r="G423" s="272">
        <v>0</v>
      </c>
      <c r="H423" s="271">
        <v>0</v>
      </c>
      <c r="I423" s="272">
        <v>0</v>
      </c>
      <c r="J423" s="272">
        <v>0</v>
      </c>
      <c r="K423" s="271">
        <v>-2442.21</v>
      </c>
    </row>
    <row r="424" spans="1:11" ht="12.75">
      <c r="A424" s="285" t="s">
        <v>698</v>
      </c>
      <c r="B424" s="270" t="s">
        <v>606</v>
      </c>
      <c r="C424" s="271">
        <v>1407</v>
      </c>
      <c r="D424" s="271">
        <v>782.4</v>
      </c>
      <c r="E424" s="271">
        <v>-624.6</v>
      </c>
      <c r="F424" s="272">
        <v>0</v>
      </c>
      <c r="G424" s="272">
        <v>0</v>
      </c>
      <c r="H424" s="271">
        <v>0</v>
      </c>
      <c r="I424" s="272">
        <v>0</v>
      </c>
      <c r="J424" s="272">
        <v>0</v>
      </c>
      <c r="K424" s="271">
        <v>-624.6</v>
      </c>
    </row>
    <row r="425" spans="1:11" ht="12.75">
      <c r="A425" s="285" t="s">
        <v>698</v>
      </c>
      <c r="B425" s="270" t="s">
        <v>469</v>
      </c>
      <c r="C425" s="271">
        <v>32854.92</v>
      </c>
      <c r="D425" s="271">
        <v>10055.11</v>
      </c>
      <c r="E425" s="271">
        <v>-22799.81</v>
      </c>
      <c r="F425" s="272">
        <v>0</v>
      </c>
      <c r="G425" s="272">
        <v>0</v>
      </c>
      <c r="H425" s="271">
        <v>0</v>
      </c>
      <c r="I425" s="272">
        <v>0</v>
      </c>
      <c r="J425" s="272">
        <v>0</v>
      </c>
      <c r="K425" s="271">
        <v>-22799.81</v>
      </c>
    </row>
    <row r="426" spans="1:11" ht="12.75">
      <c r="A426" s="285" t="s">
        <v>698</v>
      </c>
      <c r="B426" s="270" t="s">
        <v>609</v>
      </c>
      <c r="C426" s="271">
        <v>2579.12</v>
      </c>
      <c r="D426" s="271">
        <v>1154.6</v>
      </c>
      <c r="E426" s="271">
        <v>0</v>
      </c>
      <c r="F426" s="272">
        <v>0</v>
      </c>
      <c r="G426" s="272">
        <v>0</v>
      </c>
      <c r="H426" s="271">
        <v>-165.4</v>
      </c>
      <c r="I426" s="272">
        <v>0</v>
      </c>
      <c r="J426" s="272">
        <v>0</v>
      </c>
      <c r="K426" s="271">
        <v>-165.4</v>
      </c>
    </row>
    <row r="427" spans="1:11" ht="12.75">
      <c r="A427" s="285" t="s">
        <v>698</v>
      </c>
      <c r="B427" s="270" t="s">
        <v>611</v>
      </c>
      <c r="C427" s="271">
        <v>32486.1</v>
      </c>
      <c r="D427" s="271">
        <v>8119.91</v>
      </c>
      <c r="E427" s="271">
        <v>0</v>
      </c>
      <c r="F427" s="272">
        <v>0</v>
      </c>
      <c r="G427" s="272">
        <v>0</v>
      </c>
      <c r="H427" s="271">
        <v>-2539.43</v>
      </c>
      <c r="I427" s="272">
        <v>0</v>
      </c>
      <c r="J427" s="272">
        <v>0</v>
      </c>
      <c r="K427" s="271">
        <v>-2539.43</v>
      </c>
    </row>
    <row r="428" spans="1:11" ht="12.75">
      <c r="A428" s="285" t="s">
        <v>698</v>
      </c>
      <c r="B428" s="270" t="s">
        <v>613</v>
      </c>
      <c r="C428" s="271">
        <v>52617.79</v>
      </c>
      <c r="D428" s="271">
        <v>17050.39</v>
      </c>
      <c r="E428" s="271">
        <v>-35567.4</v>
      </c>
      <c r="F428" s="272">
        <v>0</v>
      </c>
      <c r="G428" s="272">
        <v>0</v>
      </c>
      <c r="H428" s="271">
        <v>0</v>
      </c>
      <c r="I428" s="272">
        <v>0</v>
      </c>
      <c r="J428" s="272">
        <v>0</v>
      </c>
      <c r="K428" s="271">
        <v>-35567.4</v>
      </c>
    </row>
    <row r="429" spans="1:11" ht="12.75">
      <c r="A429" s="285" t="s">
        <v>698</v>
      </c>
      <c r="B429" s="270" t="s">
        <v>615</v>
      </c>
      <c r="C429" s="271">
        <v>158730</v>
      </c>
      <c r="D429" s="271">
        <v>98412.6</v>
      </c>
      <c r="E429" s="271">
        <v>0</v>
      </c>
      <c r="F429" s="272">
        <v>0</v>
      </c>
      <c r="G429" s="272">
        <v>0</v>
      </c>
      <c r="H429" s="271">
        <v>-8740.67</v>
      </c>
      <c r="I429" s="272">
        <v>0</v>
      </c>
      <c r="J429" s="272">
        <v>0</v>
      </c>
      <c r="K429" s="271">
        <v>-8740.67</v>
      </c>
    </row>
    <row r="430" spans="1:11" ht="12.75">
      <c r="A430" s="285" t="s">
        <v>698</v>
      </c>
      <c r="B430" s="270" t="s">
        <v>615</v>
      </c>
      <c r="C430" s="271">
        <v>141593</v>
      </c>
      <c r="D430" s="271">
        <v>87787.66</v>
      </c>
      <c r="E430" s="271">
        <v>-53805.34</v>
      </c>
      <c r="F430" s="272">
        <v>0</v>
      </c>
      <c r="G430" s="272">
        <v>0</v>
      </c>
      <c r="H430" s="271">
        <v>0</v>
      </c>
      <c r="I430" s="272">
        <v>0</v>
      </c>
      <c r="J430" s="272">
        <v>0</v>
      </c>
      <c r="K430" s="271">
        <v>-53805.34</v>
      </c>
    </row>
    <row r="431" spans="1:11" ht="12.75">
      <c r="A431" s="285" t="s">
        <v>698</v>
      </c>
      <c r="B431" s="270" t="s">
        <v>617</v>
      </c>
      <c r="C431" s="271">
        <v>19473.43</v>
      </c>
      <c r="D431" s="271">
        <v>2954.87</v>
      </c>
      <c r="E431" s="271">
        <v>0</v>
      </c>
      <c r="F431" s="272">
        <v>0</v>
      </c>
      <c r="G431" s="272">
        <v>0</v>
      </c>
      <c r="H431" s="271">
        <v>-303.07</v>
      </c>
      <c r="I431" s="272">
        <v>0</v>
      </c>
      <c r="J431" s="272">
        <v>0</v>
      </c>
      <c r="K431" s="271">
        <v>-303.07</v>
      </c>
    </row>
    <row r="432" spans="1:11" ht="12.75">
      <c r="A432" s="285" t="s">
        <v>698</v>
      </c>
      <c r="B432" s="270" t="s">
        <v>619</v>
      </c>
      <c r="C432" s="271">
        <v>4410.5</v>
      </c>
      <c r="D432" s="271">
        <v>254.1</v>
      </c>
      <c r="E432" s="271">
        <v>0</v>
      </c>
      <c r="F432" s="272">
        <v>0</v>
      </c>
      <c r="G432" s="272">
        <v>0</v>
      </c>
      <c r="H432" s="271">
        <v>-65.69</v>
      </c>
      <c r="I432" s="272">
        <v>0</v>
      </c>
      <c r="J432" s="272">
        <v>0</v>
      </c>
      <c r="K432" s="271">
        <v>-65.69</v>
      </c>
    </row>
    <row r="433" spans="1:11" ht="12.75">
      <c r="A433" s="285" t="s">
        <v>698</v>
      </c>
      <c r="B433" s="270" t="s">
        <v>619</v>
      </c>
      <c r="C433" s="271">
        <v>7469.99</v>
      </c>
      <c r="D433" s="271">
        <v>328.41</v>
      </c>
      <c r="E433" s="271">
        <v>-7141.58</v>
      </c>
      <c r="F433" s="272">
        <v>0</v>
      </c>
      <c r="G433" s="272">
        <v>0</v>
      </c>
      <c r="H433" s="271">
        <v>0</v>
      </c>
      <c r="I433" s="272">
        <v>0</v>
      </c>
      <c r="J433" s="272">
        <v>0</v>
      </c>
      <c r="K433" s="271">
        <v>-7141.58</v>
      </c>
    </row>
    <row r="434" spans="1:11" ht="12.75">
      <c r="A434" s="285" t="s">
        <v>698</v>
      </c>
      <c r="B434" s="270" t="s">
        <v>621</v>
      </c>
      <c r="C434" s="271">
        <v>2365</v>
      </c>
      <c r="D434" s="271">
        <v>1000</v>
      </c>
      <c r="E434" s="271">
        <v>0</v>
      </c>
      <c r="F434" s="272">
        <v>0</v>
      </c>
      <c r="G434" s="272">
        <v>0</v>
      </c>
      <c r="H434" s="271">
        <v>-600</v>
      </c>
      <c r="I434" s="272">
        <v>0</v>
      </c>
      <c r="J434" s="272">
        <v>0</v>
      </c>
      <c r="K434" s="271">
        <v>-600</v>
      </c>
    </row>
    <row r="435" spans="1:11" ht="12.75">
      <c r="A435" s="285" t="s">
        <v>698</v>
      </c>
      <c r="B435" s="270" t="s">
        <v>621</v>
      </c>
      <c r="C435" s="271">
        <v>18599.6</v>
      </c>
      <c r="D435" s="271">
        <v>2391.6</v>
      </c>
      <c r="E435" s="271">
        <v>-16208</v>
      </c>
      <c r="F435" s="272">
        <v>0</v>
      </c>
      <c r="G435" s="272">
        <v>0</v>
      </c>
      <c r="H435" s="271">
        <v>0</v>
      </c>
      <c r="I435" s="272">
        <v>0</v>
      </c>
      <c r="J435" s="272">
        <v>0</v>
      </c>
      <c r="K435" s="271">
        <v>-16208</v>
      </c>
    </row>
    <row r="436" spans="1:11" ht="12.75">
      <c r="A436" s="285" t="s">
        <v>698</v>
      </c>
      <c r="B436" s="270" t="s">
        <v>623</v>
      </c>
      <c r="C436" s="271">
        <v>2081.53</v>
      </c>
      <c r="D436" s="271">
        <v>1769.82</v>
      </c>
      <c r="E436" s="271">
        <v>-311.71</v>
      </c>
      <c r="F436" s="272">
        <v>0</v>
      </c>
      <c r="G436" s="272">
        <v>0</v>
      </c>
      <c r="H436" s="271">
        <v>0</v>
      </c>
      <c r="I436" s="272">
        <v>0</v>
      </c>
      <c r="J436" s="272">
        <v>0</v>
      </c>
      <c r="K436" s="271">
        <v>-311.71</v>
      </c>
    </row>
    <row r="437" spans="1:11" ht="12.75">
      <c r="A437" s="285" t="s">
        <v>698</v>
      </c>
      <c r="B437" s="270" t="s">
        <v>625</v>
      </c>
      <c r="C437" s="271">
        <v>20092.46</v>
      </c>
      <c r="D437" s="271">
        <v>6394.43</v>
      </c>
      <c r="E437" s="271">
        <v>-13698.03</v>
      </c>
      <c r="F437" s="272">
        <v>0</v>
      </c>
      <c r="G437" s="272">
        <v>0</v>
      </c>
      <c r="H437" s="271">
        <v>0</v>
      </c>
      <c r="I437" s="272">
        <v>0</v>
      </c>
      <c r="J437" s="272">
        <v>0</v>
      </c>
      <c r="K437" s="271">
        <v>-13698.03</v>
      </c>
    </row>
    <row r="438" spans="1:11" ht="12.75">
      <c r="A438" s="459" t="s">
        <v>690</v>
      </c>
      <c r="B438" s="460"/>
      <c r="C438" s="238">
        <f>SUM(C407:C437)</f>
        <v>815343.7799999999</v>
      </c>
      <c r="D438" s="238">
        <f>SUM(D407:D437)</f>
        <v>291971.7899999999</v>
      </c>
      <c r="E438" s="238">
        <f>SUM(E407:E437)</f>
        <v>-201270.63999999996</v>
      </c>
      <c r="F438" s="238">
        <v>0</v>
      </c>
      <c r="G438" s="238">
        <v>0</v>
      </c>
      <c r="H438" s="238">
        <f>SUM(H407:H437)</f>
        <v>-17253.87</v>
      </c>
      <c r="I438" s="238">
        <v>0</v>
      </c>
      <c r="J438" s="238">
        <v>0</v>
      </c>
      <c r="K438" s="238">
        <f>SUM(K407:K437)</f>
        <v>-218524.50999999998</v>
      </c>
    </row>
    <row r="439" spans="1:11" ht="12.75">
      <c r="A439" s="285" t="s">
        <v>698</v>
      </c>
      <c r="B439" s="272" t="s">
        <v>628</v>
      </c>
      <c r="C439" s="273">
        <v>800</v>
      </c>
      <c r="D439" s="273">
        <v>620</v>
      </c>
      <c r="E439" s="273">
        <v>0</v>
      </c>
      <c r="F439" s="274">
        <v>0</v>
      </c>
      <c r="G439" s="274">
        <v>0</v>
      </c>
      <c r="H439" s="273">
        <v>36</v>
      </c>
      <c r="I439" s="274">
        <v>0</v>
      </c>
      <c r="J439" s="274">
        <v>0</v>
      </c>
      <c r="K439" s="273">
        <v>36</v>
      </c>
    </row>
    <row r="440" spans="1:11" ht="12.75">
      <c r="A440" s="285" t="s">
        <v>698</v>
      </c>
      <c r="B440" s="272" t="s">
        <v>628</v>
      </c>
      <c r="C440" s="273">
        <v>26197.9</v>
      </c>
      <c r="D440" s="273">
        <v>7126.9</v>
      </c>
      <c r="E440" s="273">
        <v>-19071</v>
      </c>
      <c r="F440" s="274">
        <v>0</v>
      </c>
      <c r="G440" s="274">
        <v>0</v>
      </c>
      <c r="H440" s="273">
        <v>0</v>
      </c>
      <c r="I440" s="274">
        <v>0</v>
      </c>
      <c r="J440" s="274">
        <v>0</v>
      </c>
      <c r="K440" s="273">
        <v>-19071</v>
      </c>
    </row>
    <row r="441" spans="1:11" ht="12.75">
      <c r="A441" s="285" t="s">
        <v>698</v>
      </c>
      <c r="B441" s="272" t="s">
        <v>630</v>
      </c>
      <c r="C441" s="273">
        <v>10090.5</v>
      </c>
      <c r="D441" s="273">
        <v>4372.76</v>
      </c>
      <c r="E441" s="273">
        <v>-5717.74</v>
      </c>
      <c r="F441" s="274">
        <v>0</v>
      </c>
      <c r="G441" s="274">
        <v>0</v>
      </c>
      <c r="H441" s="273">
        <v>0</v>
      </c>
      <c r="I441" s="274">
        <v>0</v>
      </c>
      <c r="J441" s="274">
        <v>0</v>
      </c>
      <c r="K441" s="273">
        <v>-5717.74</v>
      </c>
    </row>
    <row r="442" spans="1:11" ht="12.75">
      <c r="A442" s="285" t="s">
        <v>698</v>
      </c>
      <c r="B442" s="272" t="s">
        <v>632</v>
      </c>
      <c r="C442" s="273">
        <v>10687.09</v>
      </c>
      <c r="D442" s="273">
        <v>5404.77</v>
      </c>
      <c r="E442" s="273">
        <v>-5282.32</v>
      </c>
      <c r="F442" s="274">
        <v>0</v>
      </c>
      <c r="G442" s="274">
        <v>0</v>
      </c>
      <c r="H442" s="273">
        <v>0</v>
      </c>
      <c r="I442" s="274">
        <v>0</v>
      </c>
      <c r="J442" s="274">
        <v>0</v>
      </c>
      <c r="K442" s="273">
        <v>-5282.32</v>
      </c>
    </row>
    <row r="443" spans="1:11" ht="12.75">
      <c r="A443" s="285" t="s">
        <v>698</v>
      </c>
      <c r="B443" s="272" t="s">
        <v>634</v>
      </c>
      <c r="C443" s="273">
        <v>24660.54</v>
      </c>
      <c r="D443" s="273">
        <v>14469.58</v>
      </c>
      <c r="E443" s="273">
        <v>-10190.96</v>
      </c>
      <c r="F443" s="274">
        <v>0</v>
      </c>
      <c r="G443" s="274">
        <v>0</v>
      </c>
      <c r="H443" s="273">
        <v>0</v>
      </c>
      <c r="I443" s="274">
        <v>0</v>
      </c>
      <c r="J443" s="274">
        <v>0</v>
      </c>
      <c r="K443" s="273">
        <v>-10190.96</v>
      </c>
    </row>
    <row r="444" spans="1:11" ht="12.75">
      <c r="A444" s="285" t="s">
        <v>698</v>
      </c>
      <c r="B444" s="272" t="s">
        <v>636</v>
      </c>
      <c r="C444" s="273">
        <v>15463.94</v>
      </c>
      <c r="D444" s="273">
        <v>6685.26</v>
      </c>
      <c r="E444" s="273">
        <v>-8778.68</v>
      </c>
      <c r="F444" s="274">
        <v>0</v>
      </c>
      <c r="G444" s="274">
        <v>0</v>
      </c>
      <c r="H444" s="273">
        <v>0</v>
      </c>
      <c r="I444" s="274">
        <v>0</v>
      </c>
      <c r="J444" s="274">
        <v>0</v>
      </c>
      <c r="K444" s="273">
        <v>-8778.68</v>
      </c>
    </row>
    <row r="445" spans="1:11" ht="12.75">
      <c r="A445" s="285" t="s">
        <v>698</v>
      </c>
      <c r="B445" s="272" t="s">
        <v>638</v>
      </c>
      <c r="C445" s="273">
        <v>14876</v>
      </c>
      <c r="D445" s="273">
        <v>7966.8</v>
      </c>
      <c r="E445" s="273">
        <v>0</v>
      </c>
      <c r="F445" s="274">
        <v>0</v>
      </c>
      <c r="G445" s="274">
        <v>0</v>
      </c>
      <c r="H445" s="273">
        <v>-1243.8</v>
      </c>
      <c r="I445" s="274">
        <v>0</v>
      </c>
      <c r="J445" s="274">
        <v>0</v>
      </c>
      <c r="K445" s="273">
        <v>-1243.8</v>
      </c>
    </row>
    <row r="446" spans="1:11" ht="12.75">
      <c r="A446" s="285" t="s">
        <v>698</v>
      </c>
      <c r="B446" s="272" t="s">
        <v>638</v>
      </c>
      <c r="C446" s="273">
        <v>16910.17</v>
      </c>
      <c r="D446" s="273">
        <v>9626.55</v>
      </c>
      <c r="E446" s="273">
        <v>-7283.62</v>
      </c>
      <c r="F446" s="274">
        <v>0</v>
      </c>
      <c r="G446" s="274">
        <v>0</v>
      </c>
      <c r="H446" s="273">
        <v>0</v>
      </c>
      <c r="I446" s="274">
        <v>0</v>
      </c>
      <c r="J446" s="274">
        <v>0</v>
      </c>
      <c r="K446" s="275">
        <v>-7283.62</v>
      </c>
    </row>
    <row r="447" spans="1:11" ht="12.75">
      <c r="A447" s="459" t="s">
        <v>198</v>
      </c>
      <c r="B447" s="460"/>
      <c r="C447" s="238">
        <f>SUM(C439:C446)</f>
        <v>119686.14</v>
      </c>
      <c r="D447" s="238">
        <f>SUM(D439:D446)</f>
        <v>56272.62000000001</v>
      </c>
      <c r="E447" s="238">
        <f>SUM(E439:E446)</f>
        <v>-56324.32</v>
      </c>
      <c r="F447" s="238">
        <v>0</v>
      </c>
      <c r="G447" s="238">
        <v>0</v>
      </c>
      <c r="H447" s="238">
        <f>SUM(H439:H446)</f>
        <v>-1207.8</v>
      </c>
      <c r="I447" s="238">
        <v>0</v>
      </c>
      <c r="J447" s="238">
        <v>0</v>
      </c>
      <c r="K447" s="238">
        <f>SUM(K439:K446)</f>
        <v>-57532.12</v>
      </c>
    </row>
    <row r="448" spans="1:11" ht="12.75">
      <c r="A448" s="285" t="s">
        <v>698</v>
      </c>
      <c r="B448" s="272" t="s">
        <v>655</v>
      </c>
      <c r="C448" s="271">
        <v>18620.42</v>
      </c>
      <c r="D448" s="271">
        <v>20064.25</v>
      </c>
      <c r="E448" s="271">
        <v>1443.83</v>
      </c>
      <c r="F448" s="272">
        <v>0</v>
      </c>
      <c r="G448" s="272">
        <v>0</v>
      </c>
      <c r="H448" s="271">
        <v>0</v>
      </c>
      <c r="I448" s="272">
        <v>0</v>
      </c>
      <c r="J448" s="272">
        <v>0</v>
      </c>
      <c r="K448" s="271">
        <v>1443.83</v>
      </c>
    </row>
    <row r="449" spans="1:11" ht="12.75">
      <c r="A449" s="285" t="s">
        <v>698</v>
      </c>
      <c r="B449" s="272" t="s">
        <v>656</v>
      </c>
      <c r="C449" s="271">
        <v>11901.85</v>
      </c>
      <c r="D449" s="271">
        <v>12812.17</v>
      </c>
      <c r="E449" s="271">
        <v>0</v>
      </c>
      <c r="F449" s="272">
        <v>0</v>
      </c>
      <c r="G449" s="272">
        <v>0</v>
      </c>
      <c r="H449" s="271">
        <v>620.35</v>
      </c>
      <c r="I449" s="272">
        <v>0</v>
      </c>
      <c r="J449" s="272">
        <v>0</v>
      </c>
      <c r="K449" s="271">
        <v>620.35</v>
      </c>
    </row>
    <row r="450" spans="1:11" ht="12.75">
      <c r="A450" s="285" t="s">
        <v>698</v>
      </c>
      <c r="B450" s="272" t="s">
        <v>656</v>
      </c>
      <c r="C450" s="271">
        <v>13308.84</v>
      </c>
      <c r="D450" s="271">
        <v>26552.4</v>
      </c>
      <c r="E450" s="271">
        <v>13243.56</v>
      </c>
      <c r="F450" s="272">
        <v>0</v>
      </c>
      <c r="G450" s="272">
        <v>0</v>
      </c>
      <c r="H450" s="271">
        <v>0</v>
      </c>
      <c r="I450" s="272">
        <v>0</v>
      </c>
      <c r="J450" s="272">
        <v>0</v>
      </c>
      <c r="K450" s="271">
        <v>13243.56</v>
      </c>
    </row>
    <row r="451" spans="1:11" ht="12.75">
      <c r="A451" s="285" t="s">
        <v>698</v>
      </c>
      <c r="B451" s="272" t="s">
        <v>657</v>
      </c>
      <c r="C451" s="271">
        <v>16670.95</v>
      </c>
      <c r="D451" s="271">
        <v>16560</v>
      </c>
      <c r="E451" s="271">
        <v>0</v>
      </c>
      <c r="F451" s="272">
        <v>0</v>
      </c>
      <c r="G451" s="272">
        <v>0</v>
      </c>
      <c r="H451" s="271">
        <v>-110.95</v>
      </c>
      <c r="I451" s="272">
        <v>0</v>
      </c>
      <c r="J451" s="272">
        <v>0</v>
      </c>
      <c r="K451" s="271">
        <v>-110.95</v>
      </c>
    </row>
    <row r="452" spans="1:11" ht="12.75">
      <c r="A452" s="285" t="s">
        <v>698</v>
      </c>
      <c r="B452" s="272" t="s">
        <v>657</v>
      </c>
      <c r="C452" s="271">
        <v>14225.7</v>
      </c>
      <c r="D452" s="271">
        <v>30240</v>
      </c>
      <c r="E452" s="271">
        <v>16014.3</v>
      </c>
      <c r="F452" s="272">
        <v>0</v>
      </c>
      <c r="G452" s="272">
        <v>0</v>
      </c>
      <c r="H452" s="271">
        <v>0</v>
      </c>
      <c r="I452" s="272">
        <v>0</v>
      </c>
      <c r="J452" s="272">
        <v>0</v>
      </c>
      <c r="K452" s="271">
        <v>16014.3</v>
      </c>
    </row>
    <row r="453" spans="1:11" ht="12.75">
      <c r="A453" s="285" t="s">
        <v>698</v>
      </c>
      <c r="B453" s="272" t="s">
        <v>658</v>
      </c>
      <c r="C453" s="271">
        <v>21099.5</v>
      </c>
      <c r="D453" s="271">
        <v>22499.8</v>
      </c>
      <c r="E453" s="271">
        <v>0</v>
      </c>
      <c r="F453" s="272">
        <v>0</v>
      </c>
      <c r="G453" s="272">
        <v>0</v>
      </c>
      <c r="H453" s="271">
        <v>1400.84</v>
      </c>
      <c r="I453" s="272">
        <v>0</v>
      </c>
      <c r="J453" s="272">
        <v>0</v>
      </c>
      <c r="K453" s="271">
        <v>1400.84</v>
      </c>
    </row>
    <row r="454" spans="1:11" ht="12.75">
      <c r="A454" s="285" t="s">
        <v>698</v>
      </c>
      <c r="B454" s="272" t="s">
        <v>658</v>
      </c>
      <c r="C454" s="271">
        <v>14288.36</v>
      </c>
      <c r="D454" s="271">
        <v>30483.6</v>
      </c>
      <c r="E454" s="271">
        <v>16195.24</v>
      </c>
      <c r="F454" s="272">
        <v>0</v>
      </c>
      <c r="G454" s="272">
        <v>0</v>
      </c>
      <c r="H454" s="271">
        <v>0</v>
      </c>
      <c r="I454" s="272">
        <v>0</v>
      </c>
      <c r="J454" s="272">
        <v>0</v>
      </c>
      <c r="K454" s="271">
        <v>16195.24</v>
      </c>
    </row>
    <row r="455" spans="1:11" ht="12.75">
      <c r="A455" s="285" t="s">
        <v>698</v>
      </c>
      <c r="B455" s="272" t="s">
        <v>659</v>
      </c>
      <c r="C455" s="271">
        <v>20353.83</v>
      </c>
      <c r="D455" s="271">
        <v>40253.4</v>
      </c>
      <c r="E455" s="271">
        <v>19899.57</v>
      </c>
      <c r="F455" s="272">
        <v>0</v>
      </c>
      <c r="G455" s="272">
        <v>0</v>
      </c>
      <c r="H455" s="271">
        <v>0</v>
      </c>
      <c r="I455" s="272">
        <v>0</v>
      </c>
      <c r="J455" s="272">
        <v>0</v>
      </c>
      <c r="K455" s="271">
        <v>19899.57</v>
      </c>
    </row>
    <row r="456" spans="1:11" ht="12.75">
      <c r="A456" s="285" t="s">
        <v>698</v>
      </c>
      <c r="B456" s="272" t="s">
        <v>660</v>
      </c>
      <c r="C456" s="271">
        <v>21266.06</v>
      </c>
      <c r="D456" s="271">
        <v>35594.74</v>
      </c>
      <c r="E456" s="271">
        <v>0</v>
      </c>
      <c r="F456" s="272">
        <v>0</v>
      </c>
      <c r="G456" s="272">
        <v>0</v>
      </c>
      <c r="H456" s="271">
        <v>3418.44</v>
      </c>
      <c r="I456" s="272">
        <v>0</v>
      </c>
      <c r="J456" s="272">
        <v>0</v>
      </c>
      <c r="K456" s="271">
        <v>3418.44</v>
      </c>
    </row>
    <row r="457" spans="1:11" ht="12.75">
      <c r="A457" s="285" t="s">
        <v>698</v>
      </c>
      <c r="B457" s="272" t="s">
        <v>660</v>
      </c>
      <c r="C457" s="271">
        <v>31074.09</v>
      </c>
      <c r="D457" s="271">
        <v>45732</v>
      </c>
      <c r="E457" s="271">
        <v>14657.91</v>
      </c>
      <c r="F457" s="272">
        <v>0</v>
      </c>
      <c r="G457" s="272">
        <v>0</v>
      </c>
      <c r="H457" s="271">
        <v>0</v>
      </c>
      <c r="I457" s="272">
        <v>0</v>
      </c>
      <c r="J457" s="272">
        <v>0</v>
      </c>
      <c r="K457" s="271">
        <v>14657.91</v>
      </c>
    </row>
    <row r="458" spans="1:11" ht="12.75">
      <c r="A458" s="285" t="s">
        <v>698</v>
      </c>
      <c r="B458" s="272" t="s">
        <v>661</v>
      </c>
      <c r="C458" s="271">
        <v>58771.31</v>
      </c>
      <c r="D458" s="271">
        <v>98800</v>
      </c>
      <c r="E458" s="271">
        <v>0</v>
      </c>
      <c r="F458" s="272">
        <v>0</v>
      </c>
      <c r="G458" s="272">
        <v>0</v>
      </c>
      <c r="H458" s="271">
        <v>9750</v>
      </c>
      <c r="I458" s="272">
        <v>0</v>
      </c>
      <c r="J458" s="272">
        <v>0</v>
      </c>
      <c r="K458" s="271">
        <v>9750</v>
      </c>
    </row>
    <row r="459" spans="1:11" ht="12.75">
      <c r="A459" s="285" t="s">
        <v>698</v>
      </c>
      <c r="B459" s="272" t="s">
        <v>661</v>
      </c>
      <c r="C459" s="271">
        <v>17300.71</v>
      </c>
      <c r="D459" s="271">
        <v>32300</v>
      </c>
      <c r="E459" s="271">
        <v>14999.29</v>
      </c>
      <c r="F459" s="272">
        <v>0</v>
      </c>
      <c r="G459" s="272">
        <v>0</v>
      </c>
      <c r="H459" s="271">
        <v>0</v>
      </c>
      <c r="I459" s="272">
        <v>0</v>
      </c>
      <c r="J459" s="272">
        <v>0</v>
      </c>
      <c r="K459" s="271">
        <v>14999.29</v>
      </c>
    </row>
    <row r="460" spans="1:11" ht="12.75">
      <c r="A460" s="285" t="s">
        <v>698</v>
      </c>
      <c r="B460" s="272" t="s">
        <v>662</v>
      </c>
      <c r="C460" s="271">
        <v>26403.45</v>
      </c>
      <c r="D460" s="271">
        <v>31917.6</v>
      </c>
      <c r="E460" s="271">
        <v>0</v>
      </c>
      <c r="F460" s="272">
        <v>0</v>
      </c>
      <c r="G460" s="272">
        <v>0</v>
      </c>
      <c r="H460" s="271">
        <v>2719.2</v>
      </c>
      <c r="I460" s="272">
        <v>0</v>
      </c>
      <c r="J460" s="272">
        <v>0</v>
      </c>
      <c r="K460" s="271">
        <v>2719.2</v>
      </c>
    </row>
    <row r="461" spans="1:11" ht="12.75">
      <c r="A461" s="285" t="s">
        <v>698</v>
      </c>
      <c r="B461" s="272" t="s">
        <v>664</v>
      </c>
      <c r="C461" s="271">
        <v>7589.52</v>
      </c>
      <c r="D461" s="271">
        <v>8115.6</v>
      </c>
      <c r="E461" s="271">
        <v>0</v>
      </c>
      <c r="F461" s="272">
        <v>0</v>
      </c>
      <c r="G461" s="272">
        <v>0</v>
      </c>
      <c r="H461" s="271">
        <v>658.8</v>
      </c>
      <c r="I461" s="272">
        <v>0</v>
      </c>
      <c r="J461" s="272">
        <v>0</v>
      </c>
      <c r="K461" s="271">
        <v>658.8</v>
      </c>
    </row>
    <row r="462" spans="1:11" ht="12.75">
      <c r="A462" s="269"/>
      <c r="C462" s="283">
        <f>SUM(C448:C461)</f>
        <v>292874.59</v>
      </c>
      <c r="D462" s="283">
        <f>SUM(D448:D461)</f>
        <v>451925.55999999994</v>
      </c>
      <c r="E462" s="283">
        <f>SUM(E448:E461)</f>
        <v>96453.70000000001</v>
      </c>
      <c r="F462" s="283"/>
      <c r="G462" s="283"/>
      <c r="H462" s="283">
        <f>SUM(H448:H461)</f>
        <v>18456.68</v>
      </c>
      <c r="I462" s="283"/>
      <c r="J462" s="283"/>
      <c r="K462" s="283">
        <f>SUM(K448:K461)</f>
        <v>114910.38</v>
      </c>
    </row>
    <row r="463" spans="1:11" ht="12.75">
      <c r="A463" s="281" t="s">
        <v>691</v>
      </c>
      <c r="B463" s="278"/>
      <c r="C463" s="238">
        <f>C462+C447+C438</f>
        <v>1227904.51</v>
      </c>
      <c r="D463" s="238">
        <f>D462+D447+D438</f>
        <v>800169.9699999999</v>
      </c>
      <c r="E463" s="238">
        <f>E462+E447+E438</f>
        <v>-161141.25999999995</v>
      </c>
      <c r="F463" s="238">
        <v>0</v>
      </c>
      <c r="G463" s="238">
        <v>0</v>
      </c>
      <c r="H463" s="238">
        <f>H462+H447+H438</f>
        <v>-4.989999999997963</v>
      </c>
      <c r="I463" s="238">
        <v>0</v>
      </c>
      <c r="J463" s="238">
        <v>0</v>
      </c>
      <c r="K463" s="238">
        <f>K462+K447+K438</f>
        <v>-161146.24999999997</v>
      </c>
    </row>
    <row r="464" spans="1:11" ht="12.75">
      <c r="A464" s="285" t="s">
        <v>699</v>
      </c>
      <c r="B464" s="270" t="s">
        <v>586</v>
      </c>
      <c r="C464" s="271">
        <v>4500</v>
      </c>
      <c r="D464" s="271">
        <v>0</v>
      </c>
      <c r="E464" s="271">
        <v>0</v>
      </c>
      <c r="F464" s="272">
        <v>0</v>
      </c>
      <c r="G464" s="272">
        <v>0</v>
      </c>
      <c r="H464" s="271">
        <v>0</v>
      </c>
      <c r="I464" s="272">
        <v>0</v>
      </c>
      <c r="J464" s="272">
        <v>0</v>
      </c>
      <c r="K464" s="271">
        <v>0</v>
      </c>
    </row>
    <row r="465" spans="1:11" ht="12.75">
      <c r="A465" s="285" t="s">
        <v>699</v>
      </c>
      <c r="B465" s="270" t="s">
        <v>586</v>
      </c>
      <c r="C465" s="271">
        <v>32679.87</v>
      </c>
      <c r="D465" s="271">
        <v>0</v>
      </c>
      <c r="E465" s="271">
        <v>-32679.87</v>
      </c>
      <c r="F465" s="272">
        <v>0</v>
      </c>
      <c r="G465" s="272">
        <v>0</v>
      </c>
      <c r="H465" s="271">
        <v>0</v>
      </c>
      <c r="I465" s="272">
        <v>0</v>
      </c>
      <c r="J465" s="272">
        <v>0</v>
      </c>
      <c r="K465" s="271">
        <v>-32679.87</v>
      </c>
    </row>
    <row r="466" spans="1:11" ht="12.75">
      <c r="A466" s="285" t="s">
        <v>699</v>
      </c>
      <c r="B466" s="270" t="s">
        <v>588</v>
      </c>
      <c r="C466" s="271">
        <v>852.89</v>
      </c>
      <c r="D466" s="271">
        <v>1736.98</v>
      </c>
      <c r="E466" s="271">
        <v>884.09</v>
      </c>
      <c r="F466" s="272">
        <v>0</v>
      </c>
      <c r="G466" s="272">
        <v>0</v>
      </c>
      <c r="H466" s="271">
        <v>0</v>
      </c>
      <c r="I466" s="272">
        <v>0</v>
      </c>
      <c r="J466" s="272">
        <v>0</v>
      </c>
      <c r="K466" s="271">
        <v>884.09</v>
      </c>
    </row>
    <row r="467" spans="1:11" ht="12.75">
      <c r="A467" s="285" t="s">
        <v>699</v>
      </c>
      <c r="B467" s="270" t="s">
        <v>590</v>
      </c>
      <c r="C467" s="271">
        <v>49302.12</v>
      </c>
      <c r="D467" s="271">
        <v>7242.75</v>
      </c>
      <c r="E467" s="271">
        <v>0</v>
      </c>
      <c r="F467" s="272">
        <v>0</v>
      </c>
      <c r="G467" s="272">
        <v>0</v>
      </c>
      <c r="H467" s="271">
        <v>0</v>
      </c>
      <c r="I467" s="272">
        <v>0</v>
      </c>
      <c r="J467" s="272">
        <v>0</v>
      </c>
      <c r="K467" s="271">
        <v>0</v>
      </c>
    </row>
    <row r="468" spans="1:11" ht="12.75">
      <c r="A468" s="285" t="s">
        <v>699</v>
      </c>
      <c r="B468" s="270" t="s">
        <v>592</v>
      </c>
      <c r="C468" s="271">
        <v>60663.12</v>
      </c>
      <c r="D468" s="271">
        <v>5690.98</v>
      </c>
      <c r="E468" s="271">
        <v>0</v>
      </c>
      <c r="F468" s="272">
        <v>0</v>
      </c>
      <c r="G468" s="272">
        <v>0</v>
      </c>
      <c r="H468" s="271">
        <v>-1370.82</v>
      </c>
      <c r="I468" s="272">
        <v>0</v>
      </c>
      <c r="J468" s="272">
        <v>0</v>
      </c>
      <c r="K468" s="271">
        <v>-1370.82</v>
      </c>
    </row>
    <row r="469" spans="1:11" ht="12.75">
      <c r="A469" s="285" t="s">
        <v>699</v>
      </c>
      <c r="B469" s="270" t="s">
        <v>592</v>
      </c>
      <c r="C469" s="271">
        <v>6394.47</v>
      </c>
      <c r="D469" s="271">
        <v>1070.66</v>
      </c>
      <c r="E469" s="271">
        <v>-5323.81</v>
      </c>
      <c r="F469" s="272">
        <v>0</v>
      </c>
      <c r="G469" s="272">
        <v>0</v>
      </c>
      <c r="H469" s="271">
        <v>0</v>
      </c>
      <c r="I469" s="272">
        <v>0</v>
      </c>
      <c r="J469" s="272">
        <v>0</v>
      </c>
      <c r="K469" s="271">
        <v>-5323.81</v>
      </c>
    </row>
    <row r="470" spans="1:11" ht="12.75">
      <c r="A470" s="285" t="s">
        <v>699</v>
      </c>
      <c r="B470" s="270" t="s">
        <v>594</v>
      </c>
      <c r="C470" s="271">
        <v>24016.8</v>
      </c>
      <c r="D470" s="271">
        <v>1682.36</v>
      </c>
      <c r="E470" s="271">
        <v>0</v>
      </c>
      <c r="F470" s="272">
        <v>0</v>
      </c>
      <c r="G470" s="272">
        <v>0</v>
      </c>
      <c r="H470" s="271">
        <v>-204.4</v>
      </c>
      <c r="I470" s="272">
        <v>0</v>
      </c>
      <c r="J470" s="272">
        <v>0</v>
      </c>
      <c r="K470" s="271">
        <v>-204.4</v>
      </c>
    </row>
    <row r="471" spans="1:11" ht="12.75">
      <c r="A471" s="285" t="s">
        <v>699</v>
      </c>
      <c r="B471" s="270" t="s">
        <v>596</v>
      </c>
      <c r="C471" s="271">
        <v>46768.75</v>
      </c>
      <c r="D471" s="271">
        <v>5489.82</v>
      </c>
      <c r="E471" s="271">
        <v>0</v>
      </c>
      <c r="F471" s="272">
        <v>0</v>
      </c>
      <c r="G471" s="272">
        <v>0</v>
      </c>
      <c r="H471" s="271">
        <v>-731.98</v>
      </c>
      <c r="I471" s="272">
        <v>0</v>
      </c>
      <c r="J471" s="272">
        <v>0</v>
      </c>
      <c r="K471" s="271">
        <v>-731.98</v>
      </c>
    </row>
    <row r="472" spans="1:11" ht="12.75">
      <c r="A472" s="285" t="s">
        <v>699</v>
      </c>
      <c r="B472" s="270" t="s">
        <v>596</v>
      </c>
      <c r="C472" s="271">
        <v>1587.8</v>
      </c>
      <c r="D472" s="271">
        <v>307.44</v>
      </c>
      <c r="E472" s="271">
        <v>-1280.36</v>
      </c>
      <c r="F472" s="272">
        <v>0</v>
      </c>
      <c r="G472" s="272">
        <v>0</v>
      </c>
      <c r="H472" s="271">
        <v>0</v>
      </c>
      <c r="I472" s="272">
        <v>0</v>
      </c>
      <c r="J472" s="272">
        <v>0</v>
      </c>
      <c r="K472" s="271">
        <v>-1280.36</v>
      </c>
    </row>
    <row r="473" spans="1:11" ht="12.75">
      <c r="A473" s="285" t="s">
        <v>699</v>
      </c>
      <c r="B473" s="270" t="s">
        <v>598</v>
      </c>
      <c r="C473" s="271">
        <v>28692.21</v>
      </c>
      <c r="D473" s="271">
        <v>8258.48</v>
      </c>
      <c r="E473" s="271">
        <v>0</v>
      </c>
      <c r="F473" s="272">
        <v>0</v>
      </c>
      <c r="G473" s="272">
        <v>0</v>
      </c>
      <c r="H473" s="271">
        <v>-1716.36</v>
      </c>
      <c r="I473" s="272">
        <v>0</v>
      </c>
      <c r="J473" s="272">
        <v>0</v>
      </c>
      <c r="K473" s="271">
        <v>-1716.36</v>
      </c>
    </row>
    <row r="474" spans="1:11" ht="12.75">
      <c r="A474" s="285" t="s">
        <v>699</v>
      </c>
      <c r="B474" s="270" t="s">
        <v>598</v>
      </c>
      <c r="C474" s="271">
        <v>1055.25</v>
      </c>
      <c r="D474" s="271">
        <v>480.2</v>
      </c>
      <c r="E474" s="271">
        <v>-575.05</v>
      </c>
      <c r="F474" s="272">
        <v>0</v>
      </c>
      <c r="G474" s="272">
        <v>0</v>
      </c>
      <c r="H474" s="271">
        <v>0</v>
      </c>
      <c r="I474" s="272">
        <v>0</v>
      </c>
      <c r="J474" s="272">
        <v>0</v>
      </c>
      <c r="K474" s="271">
        <v>-575.05</v>
      </c>
    </row>
    <row r="475" spans="1:11" ht="12.75">
      <c r="A475" s="285" t="s">
        <v>699</v>
      </c>
      <c r="B475" s="270" t="s">
        <v>600</v>
      </c>
      <c r="C475" s="271">
        <v>7780</v>
      </c>
      <c r="D475" s="271">
        <v>3440</v>
      </c>
      <c r="E475" s="271">
        <v>0</v>
      </c>
      <c r="F475" s="272">
        <v>0</v>
      </c>
      <c r="G475" s="272">
        <v>0</v>
      </c>
      <c r="H475" s="271">
        <v>-260</v>
      </c>
      <c r="I475" s="272">
        <v>0</v>
      </c>
      <c r="J475" s="272">
        <v>0</v>
      </c>
      <c r="K475" s="271">
        <v>-260</v>
      </c>
    </row>
    <row r="476" spans="1:11" ht="12.75">
      <c r="A476" s="285" t="s">
        <v>699</v>
      </c>
      <c r="B476" s="270" t="s">
        <v>600</v>
      </c>
      <c r="C476" s="271">
        <v>13684.76</v>
      </c>
      <c r="D476" s="271">
        <v>4991.78</v>
      </c>
      <c r="E476" s="271">
        <v>-8692.98</v>
      </c>
      <c r="F476" s="272">
        <v>0</v>
      </c>
      <c r="G476" s="272">
        <v>0</v>
      </c>
      <c r="H476" s="271">
        <v>0</v>
      </c>
      <c r="I476" s="272">
        <v>0</v>
      </c>
      <c r="J476" s="272">
        <v>0</v>
      </c>
      <c r="K476" s="271">
        <v>-8692.98</v>
      </c>
    </row>
    <row r="477" spans="1:11" ht="12.75">
      <c r="A477" s="285" t="s">
        <v>699</v>
      </c>
      <c r="B477" s="270" t="s">
        <v>602</v>
      </c>
      <c r="C477" s="271">
        <v>22656.3</v>
      </c>
      <c r="D477" s="271">
        <v>4972.88</v>
      </c>
      <c r="E477" s="271">
        <v>0</v>
      </c>
      <c r="F477" s="272">
        <v>0</v>
      </c>
      <c r="G477" s="272">
        <v>0</v>
      </c>
      <c r="H477" s="271">
        <v>-553.8</v>
      </c>
      <c r="I477" s="272">
        <v>0</v>
      </c>
      <c r="J477" s="272">
        <v>0</v>
      </c>
      <c r="K477" s="271">
        <v>-553.8</v>
      </c>
    </row>
    <row r="478" spans="1:11" ht="12.75">
      <c r="A478" s="285" t="s">
        <v>699</v>
      </c>
      <c r="B478" s="270" t="s">
        <v>602</v>
      </c>
      <c r="C478" s="271">
        <v>1618.05</v>
      </c>
      <c r="D478" s="271">
        <v>440</v>
      </c>
      <c r="E478" s="271">
        <v>-1178.05</v>
      </c>
      <c r="F478" s="272">
        <v>0</v>
      </c>
      <c r="G478" s="272">
        <v>0</v>
      </c>
      <c r="H478" s="271">
        <v>0</v>
      </c>
      <c r="I478" s="272">
        <v>0</v>
      </c>
      <c r="J478" s="272">
        <v>0</v>
      </c>
      <c r="K478" s="271">
        <v>-1178.05</v>
      </c>
    </row>
    <row r="479" spans="1:11" ht="12.75">
      <c r="A479" s="285" t="s">
        <v>699</v>
      </c>
      <c r="B479" s="270" t="s">
        <v>604</v>
      </c>
      <c r="C479" s="271">
        <v>11744</v>
      </c>
      <c r="D479" s="271">
        <v>5330</v>
      </c>
      <c r="E479" s="271">
        <v>0</v>
      </c>
      <c r="F479" s="272">
        <v>0</v>
      </c>
      <c r="G479" s="272">
        <v>0</v>
      </c>
      <c r="H479" s="271">
        <v>-65</v>
      </c>
      <c r="I479" s="272">
        <v>0</v>
      </c>
      <c r="J479" s="272">
        <v>0</v>
      </c>
      <c r="K479" s="271">
        <v>-65</v>
      </c>
    </row>
    <row r="480" spans="1:11" ht="12.75">
      <c r="A480" s="285" t="s">
        <v>699</v>
      </c>
      <c r="B480" s="270" t="s">
        <v>604</v>
      </c>
      <c r="C480" s="271">
        <v>4586.95</v>
      </c>
      <c r="D480" s="271">
        <v>2155.78</v>
      </c>
      <c r="E480" s="271">
        <v>-2431.17</v>
      </c>
      <c r="F480" s="272">
        <v>0</v>
      </c>
      <c r="G480" s="272">
        <v>0</v>
      </c>
      <c r="H480" s="271">
        <v>0</v>
      </c>
      <c r="I480" s="272">
        <v>0</v>
      </c>
      <c r="J480" s="272">
        <v>0</v>
      </c>
      <c r="K480" s="271">
        <v>-2431.17</v>
      </c>
    </row>
    <row r="481" spans="1:11" ht="12.75">
      <c r="A481" s="285" t="s">
        <v>699</v>
      </c>
      <c r="B481" s="270" t="s">
        <v>606</v>
      </c>
      <c r="C481" s="271">
        <v>1407</v>
      </c>
      <c r="D481" s="271">
        <v>780</v>
      </c>
      <c r="E481" s="271">
        <v>-627</v>
      </c>
      <c r="F481" s="272">
        <v>0</v>
      </c>
      <c r="G481" s="272">
        <v>0</v>
      </c>
      <c r="H481" s="271">
        <v>0</v>
      </c>
      <c r="I481" s="272">
        <v>0</v>
      </c>
      <c r="J481" s="272">
        <v>0</v>
      </c>
      <c r="K481" s="271">
        <v>-627</v>
      </c>
    </row>
    <row r="482" spans="1:11" ht="12.75">
      <c r="A482" s="285" t="s">
        <v>699</v>
      </c>
      <c r="B482" s="270" t="s">
        <v>469</v>
      </c>
      <c r="C482" s="271">
        <v>32854.92</v>
      </c>
      <c r="D482" s="271">
        <v>10055.11</v>
      </c>
      <c r="E482" s="271">
        <v>-22799.81</v>
      </c>
      <c r="F482" s="272">
        <v>0</v>
      </c>
      <c r="G482" s="272">
        <v>0</v>
      </c>
      <c r="H482" s="271">
        <v>0</v>
      </c>
      <c r="I482" s="272">
        <v>0</v>
      </c>
      <c r="J482" s="272">
        <v>0</v>
      </c>
      <c r="K482" s="271">
        <v>-22799.81</v>
      </c>
    </row>
    <row r="483" spans="1:11" ht="12.75">
      <c r="A483" s="285" t="s">
        <v>699</v>
      </c>
      <c r="B483" s="270" t="s">
        <v>609</v>
      </c>
      <c r="C483" s="271">
        <v>2579.12</v>
      </c>
      <c r="D483" s="271">
        <v>1184.6</v>
      </c>
      <c r="E483" s="271">
        <v>0</v>
      </c>
      <c r="F483" s="272">
        <v>0</v>
      </c>
      <c r="G483" s="272">
        <v>0</v>
      </c>
      <c r="H483" s="271">
        <v>-135.4</v>
      </c>
      <c r="I483" s="272">
        <v>0</v>
      </c>
      <c r="J483" s="272">
        <v>0</v>
      </c>
      <c r="K483" s="271">
        <v>-135.4</v>
      </c>
    </row>
    <row r="484" spans="1:11" ht="12.75">
      <c r="A484" s="285" t="s">
        <v>699</v>
      </c>
      <c r="B484" s="270" t="s">
        <v>611</v>
      </c>
      <c r="C484" s="271">
        <v>32486.1</v>
      </c>
      <c r="D484" s="271">
        <v>8119.91</v>
      </c>
      <c r="E484" s="271">
        <v>0</v>
      </c>
      <c r="F484" s="272">
        <v>0</v>
      </c>
      <c r="G484" s="272">
        <v>0</v>
      </c>
      <c r="H484" s="271">
        <v>-2539.43</v>
      </c>
      <c r="I484" s="272">
        <v>0</v>
      </c>
      <c r="J484" s="272">
        <v>0</v>
      </c>
      <c r="K484" s="271">
        <v>-2539.43</v>
      </c>
    </row>
    <row r="485" spans="1:11" ht="12.75">
      <c r="A485" s="285" t="s">
        <v>699</v>
      </c>
      <c r="B485" s="270" t="s">
        <v>613</v>
      </c>
      <c r="C485" s="271">
        <v>52617.79</v>
      </c>
      <c r="D485" s="271">
        <v>17871</v>
      </c>
      <c r="E485" s="271">
        <v>-34746.79</v>
      </c>
      <c r="F485" s="272">
        <v>0</v>
      </c>
      <c r="G485" s="272">
        <v>0</v>
      </c>
      <c r="H485" s="271">
        <v>0</v>
      </c>
      <c r="I485" s="272">
        <v>0</v>
      </c>
      <c r="J485" s="272">
        <v>0</v>
      </c>
      <c r="K485" s="271">
        <v>-34746.79</v>
      </c>
    </row>
    <row r="486" spans="1:11" ht="12.75">
      <c r="A486" s="285" t="s">
        <v>699</v>
      </c>
      <c r="B486" s="270" t="s">
        <v>615</v>
      </c>
      <c r="C486" s="271">
        <v>158730</v>
      </c>
      <c r="D486" s="271">
        <v>96825.3</v>
      </c>
      <c r="E486" s="271">
        <v>0</v>
      </c>
      <c r="F486" s="272">
        <v>0</v>
      </c>
      <c r="G486" s="272">
        <v>0</v>
      </c>
      <c r="H486" s="271">
        <v>-10327.97</v>
      </c>
      <c r="I486" s="272">
        <v>0</v>
      </c>
      <c r="J486" s="272">
        <v>0</v>
      </c>
      <c r="K486" s="271">
        <v>-10327.97</v>
      </c>
    </row>
    <row r="487" spans="1:11" ht="12.75">
      <c r="A487" s="285" t="s">
        <v>699</v>
      </c>
      <c r="B487" s="270" t="s">
        <v>615</v>
      </c>
      <c r="C487" s="271">
        <v>141593</v>
      </c>
      <c r="D487" s="271">
        <v>86371.73</v>
      </c>
      <c r="E487" s="271">
        <v>-55221.27</v>
      </c>
      <c r="F487" s="272">
        <v>0</v>
      </c>
      <c r="G487" s="272">
        <v>0</v>
      </c>
      <c r="H487" s="271">
        <v>0</v>
      </c>
      <c r="I487" s="272">
        <v>0</v>
      </c>
      <c r="J487" s="272">
        <v>0</v>
      </c>
      <c r="K487" s="271">
        <v>-55221.27</v>
      </c>
    </row>
    <row r="488" spans="1:11" ht="12.75">
      <c r="A488" s="285" t="s">
        <v>699</v>
      </c>
      <c r="B488" s="270" t="s">
        <v>617</v>
      </c>
      <c r="C488" s="271">
        <v>19473.43</v>
      </c>
      <c r="D488" s="271">
        <v>2803.34</v>
      </c>
      <c r="E488" s="271">
        <v>0</v>
      </c>
      <c r="F488" s="272">
        <v>0</v>
      </c>
      <c r="G488" s="272">
        <v>0</v>
      </c>
      <c r="H488" s="271">
        <v>-454.6</v>
      </c>
      <c r="I488" s="272">
        <v>0</v>
      </c>
      <c r="J488" s="272">
        <v>0</v>
      </c>
      <c r="K488" s="271">
        <v>-454.6</v>
      </c>
    </row>
    <row r="489" spans="1:11" ht="12.75">
      <c r="A489" s="285" t="s">
        <v>699</v>
      </c>
      <c r="B489" s="270" t="s">
        <v>619</v>
      </c>
      <c r="C489" s="271">
        <v>4410.5</v>
      </c>
      <c r="D489" s="271">
        <v>247.9</v>
      </c>
      <c r="E489" s="271">
        <v>0</v>
      </c>
      <c r="F489" s="272">
        <v>0</v>
      </c>
      <c r="G489" s="272">
        <v>0</v>
      </c>
      <c r="H489" s="271">
        <v>-71.89</v>
      </c>
      <c r="I489" s="272">
        <v>0</v>
      </c>
      <c r="J489" s="272">
        <v>0</v>
      </c>
      <c r="K489" s="271">
        <v>-71.89</v>
      </c>
    </row>
    <row r="490" spans="1:11" ht="12.75">
      <c r="A490" s="285" t="s">
        <v>699</v>
      </c>
      <c r="B490" s="270" t="s">
        <v>619</v>
      </c>
      <c r="C490" s="271">
        <v>7469.99</v>
      </c>
      <c r="D490" s="271">
        <v>320.4</v>
      </c>
      <c r="E490" s="271">
        <v>-7149.59</v>
      </c>
      <c r="F490" s="272">
        <v>0</v>
      </c>
      <c r="G490" s="272">
        <v>0</v>
      </c>
      <c r="H490" s="271">
        <v>0</v>
      </c>
      <c r="I490" s="272">
        <v>0</v>
      </c>
      <c r="J490" s="272">
        <v>0</v>
      </c>
      <c r="K490" s="271">
        <v>-7149.59</v>
      </c>
    </row>
    <row r="491" spans="1:11" ht="12.75">
      <c r="A491" s="285" t="s">
        <v>699</v>
      </c>
      <c r="B491" s="270" t="s">
        <v>621</v>
      </c>
      <c r="C491" s="271">
        <v>2365</v>
      </c>
      <c r="D491" s="271">
        <v>1100</v>
      </c>
      <c r="E491" s="271">
        <v>0</v>
      </c>
      <c r="F491" s="272">
        <v>0</v>
      </c>
      <c r="G491" s="272">
        <v>0</v>
      </c>
      <c r="H491" s="271">
        <v>-500</v>
      </c>
      <c r="I491" s="272">
        <v>0</v>
      </c>
      <c r="J491" s="272">
        <v>0</v>
      </c>
      <c r="K491" s="271">
        <v>-500</v>
      </c>
    </row>
    <row r="492" spans="1:11" ht="12.75">
      <c r="A492" s="285" t="s">
        <v>699</v>
      </c>
      <c r="B492" s="270" t="s">
        <v>621</v>
      </c>
      <c r="C492" s="271">
        <v>18599.6</v>
      </c>
      <c r="D492" s="271">
        <v>2630.76</v>
      </c>
      <c r="E492" s="271">
        <v>-15968.84</v>
      </c>
      <c r="F492" s="272">
        <v>0</v>
      </c>
      <c r="G492" s="272">
        <v>0</v>
      </c>
      <c r="H492" s="271">
        <v>0</v>
      </c>
      <c r="I492" s="272">
        <v>0</v>
      </c>
      <c r="J492" s="272">
        <v>0</v>
      </c>
      <c r="K492" s="271">
        <v>-15968.84</v>
      </c>
    </row>
    <row r="493" spans="1:11" ht="12.75">
      <c r="A493" s="285" t="s">
        <v>699</v>
      </c>
      <c r="B493" s="270" t="s">
        <v>623</v>
      </c>
      <c r="C493" s="271">
        <v>2081.53</v>
      </c>
      <c r="D493" s="271">
        <v>1789.24</v>
      </c>
      <c r="E493" s="271">
        <v>-292.29</v>
      </c>
      <c r="F493" s="272">
        <v>0</v>
      </c>
      <c r="G493" s="272">
        <v>0</v>
      </c>
      <c r="H493" s="271">
        <v>0</v>
      </c>
      <c r="I493" s="272">
        <v>0</v>
      </c>
      <c r="J493" s="272">
        <v>0</v>
      </c>
      <c r="K493" s="271">
        <v>-292.29</v>
      </c>
    </row>
    <row r="494" spans="1:11" ht="12.75">
      <c r="A494" s="285" t="s">
        <v>699</v>
      </c>
      <c r="B494" s="270" t="s">
        <v>625</v>
      </c>
      <c r="C494" s="271">
        <v>20092.46</v>
      </c>
      <c r="D494" s="271">
        <v>6402.72</v>
      </c>
      <c r="E494" s="271">
        <v>-13689.74</v>
      </c>
      <c r="F494" s="272">
        <v>0</v>
      </c>
      <c r="G494" s="272">
        <v>0</v>
      </c>
      <c r="H494" s="271">
        <v>0</v>
      </c>
      <c r="I494" s="272">
        <v>0</v>
      </c>
      <c r="J494" s="272">
        <v>0</v>
      </c>
      <c r="K494" s="271">
        <v>-13689.74</v>
      </c>
    </row>
    <row r="495" spans="1:11" ht="12.75">
      <c r="A495" s="459" t="s">
        <v>690</v>
      </c>
      <c r="B495" s="460"/>
      <c r="C495" s="238">
        <f>SUM(C464:C494)</f>
        <v>815343.7799999999</v>
      </c>
      <c r="D495" s="238">
        <f>SUM(D464:D494)</f>
        <v>289792.12000000005</v>
      </c>
      <c r="E495" s="238">
        <f>SUM(E464:E494)</f>
        <v>-201772.52999999997</v>
      </c>
      <c r="F495" s="238">
        <v>0</v>
      </c>
      <c r="G495" s="238">
        <v>0</v>
      </c>
      <c r="H495" s="238">
        <f>SUM(H464:H494)</f>
        <v>-18931.649999999994</v>
      </c>
      <c r="I495" s="238">
        <v>0</v>
      </c>
      <c r="J495" s="238">
        <v>0</v>
      </c>
      <c r="K495" s="238">
        <f>SUM(K464:K494)</f>
        <v>-220704.18</v>
      </c>
    </row>
    <row r="496" spans="1:11" ht="12.75">
      <c r="A496" s="285" t="s">
        <v>699</v>
      </c>
      <c r="B496" s="272" t="s">
        <v>628</v>
      </c>
      <c r="C496" s="273">
        <v>800</v>
      </c>
      <c r="D496" s="273">
        <v>621.24</v>
      </c>
      <c r="E496" s="273">
        <v>0</v>
      </c>
      <c r="F496" s="274">
        <v>0</v>
      </c>
      <c r="G496" s="274">
        <v>0</v>
      </c>
      <c r="H496" s="273">
        <v>37.24</v>
      </c>
      <c r="I496" s="274">
        <v>0</v>
      </c>
      <c r="J496" s="274">
        <v>0</v>
      </c>
      <c r="K496" s="273">
        <v>37.24</v>
      </c>
    </row>
    <row r="497" spans="1:11" ht="12.75">
      <c r="A497" s="285" t="s">
        <v>699</v>
      </c>
      <c r="B497" s="272" t="s">
        <v>628</v>
      </c>
      <c r="C497" s="273">
        <v>26197.9</v>
      </c>
      <c r="D497" s="273">
        <v>7141.15</v>
      </c>
      <c r="E497" s="273">
        <v>-19056.75</v>
      </c>
      <c r="F497" s="274">
        <v>0</v>
      </c>
      <c r="G497" s="274">
        <v>0</v>
      </c>
      <c r="H497" s="273">
        <v>0</v>
      </c>
      <c r="I497" s="274">
        <v>0</v>
      </c>
      <c r="J497" s="274">
        <v>0</v>
      </c>
      <c r="K497" s="273">
        <v>-19056.75</v>
      </c>
    </row>
    <row r="498" spans="1:11" ht="12.75">
      <c r="A498" s="285" t="s">
        <v>699</v>
      </c>
      <c r="B498" s="272" t="s">
        <v>630</v>
      </c>
      <c r="C498" s="273">
        <v>10090.5</v>
      </c>
      <c r="D498" s="273">
        <v>4372.76</v>
      </c>
      <c r="E498" s="273">
        <v>-5717.74</v>
      </c>
      <c r="F498" s="274">
        <v>0</v>
      </c>
      <c r="G498" s="274">
        <v>0</v>
      </c>
      <c r="H498" s="273">
        <v>0</v>
      </c>
      <c r="I498" s="274">
        <v>0</v>
      </c>
      <c r="J498" s="274">
        <v>0</v>
      </c>
      <c r="K498" s="273">
        <v>-5717.74</v>
      </c>
    </row>
    <row r="499" spans="1:11" ht="12.75">
      <c r="A499" s="285" t="s">
        <v>699</v>
      </c>
      <c r="B499" s="272" t="s">
        <v>632</v>
      </c>
      <c r="C499" s="273">
        <v>10687.09</v>
      </c>
      <c r="D499" s="273">
        <v>5320.59</v>
      </c>
      <c r="E499" s="273">
        <v>-5366.5</v>
      </c>
      <c r="F499" s="274">
        <v>0</v>
      </c>
      <c r="G499" s="274">
        <v>0</v>
      </c>
      <c r="H499" s="273">
        <v>0</v>
      </c>
      <c r="I499" s="274">
        <v>0</v>
      </c>
      <c r="J499" s="274">
        <v>0</v>
      </c>
      <c r="K499" s="273">
        <v>-5366.5</v>
      </c>
    </row>
    <row r="500" spans="1:11" ht="12.75">
      <c r="A500" s="285" t="s">
        <v>699</v>
      </c>
      <c r="B500" s="272" t="s">
        <v>634</v>
      </c>
      <c r="C500" s="273">
        <v>24660.54</v>
      </c>
      <c r="D500" s="273">
        <v>14566.98</v>
      </c>
      <c r="E500" s="273">
        <v>-10093.56</v>
      </c>
      <c r="F500" s="274">
        <v>0</v>
      </c>
      <c r="G500" s="274">
        <v>0</v>
      </c>
      <c r="H500" s="273">
        <v>0</v>
      </c>
      <c r="I500" s="274">
        <v>0</v>
      </c>
      <c r="J500" s="274">
        <v>0</v>
      </c>
      <c r="K500" s="273">
        <v>-10093.56</v>
      </c>
    </row>
    <row r="501" spans="1:11" ht="12.75">
      <c r="A501" s="285" t="s">
        <v>699</v>
      </c>
      <c r="B501" s="272" t="s">
        <v>636</v>
      </c>
      <c r="C501" s="273">
        <v>15463.94</v>
      </c>
      <c r="D501" s="273">
        <v>6652</v>
      </c>
      <c r="E501" s="273">
        <v>-8811.94</v>
      </c>
      <c r="F501" s="274">
        <v>0</v>
      </c>
      <c r="G501" s="274">
        <v>0</v>
      </c>
      <c r="H501" s="273">
        <v>0</v>
      </c>
      <c r="I501" s="274">
        <v>0</v>
      </c>
      <c r="J501" s="274">
        <v>0</v>
      </c>
      <c r="K501" s="273">
        <v>-8811.94</v>
      </c>
    </row>
    <row r="502" spans="1:11" ht="12.75">
      <c r="A502" s="285" t="s">
        <v>699</v>
      </c>
      <c r="B502" s="272" t="s">
        <v>638</v>
      </c>
      <c r="C502" s="273">
        <v>14876</v>
      </c>
      <c r="D502" s="273">
        <v>9047.88</v>
      </c>
      <c r="E502" s="273">
        <v>0</v>
      </c>
      <c r="F502" s="274">
        <v>0</v>
      </c>
      <c r="G502" s="274">
        <v>0</v>
      </c>
      <c r="H502" s="273">
        <v>-162.72</v>
      </c>
      <c r="I502" s="274">
        <v>0</v>
      </c>
      <c r="J502" s="274">
        <v>0</v>
      </c>
      <c r="K502" s="273">
        <v>-162.72</v>
      </c>
    </row>
    <row r="503" spans="1:11" ht="12.75">
      <c r="A503" s="285" t="s">
        <v>699</v>
      </c>
      <c r="B503" s="272" t="s">
        <v>638</v>
      </c>
      <c r="C503" s="273">
        <v>16910.17</v>
      </c>
      <c r="D503" s="273">
        <v>10932.86</v>
      </c>
      <c r="E503" s="273">
        <v>-5977.31</v>
      </c>
      <c r="F503" s="274">
        <v>0</v>
      </c>
      <c r="G503" s="274">
        <v>0</v>
      </c>
      <c r="H503" s="273">
        <v>0</v>
      </c>
      <c r="I503" s="274">
        <v>0</v>
      </c>
      <c r="J503" s="274">
        <v>0</v>
      </c>
      <c r="K503" s="275">
        <v>-5977.31</v>
      </c>
    </row>
    <row r="504" spans="1:11" ht="12.75">
      <c r="A504" s="459" t="s">
        <v>198</v>
      </c>
      <c r="B504" s="460"/>
      <c r="C504" s="238">
        <f>SUM(C496:C503)</f>
        <v>119686.14</v>
      </c>
      <c r="D504" s="238">
        <f>SUM(D496:D503)</f>
        <v>58655.46</v>
      </c>
      <c r="E504" s="238">
        <f>SUM(E496:E503)</f>
        <v>-55023.799999999996</v>
      </c>
      <c r="F504" s="238">
        <v>0</v>
      </c>
      <c r="G504" s="238">
        <v>0</v>
      </c>
      <c r="H504" s="238">
        <f>SUM(H496:H503)</f>
        <v>-125.47999999999999</v>
      </c>
      <c r="I504" s="238">
        <v>0</v>
      </c>
      <c r="J504" s="238">
        <v>0</v>
      </c>
      <c r="K504" s="238">
        <f>SUM(K496:K503)</f>
        <v>-55149.28</v>
      </c>
    </row>
    <row r="505" spans="1:11" ht="12.75">
      <c r="A505" s="285" t="s">
        <v>699</v>
      </c>
      <c r="B505" s="272" t="s">
        <v>655</v>
      </c>
      <c r="C505" s="271">
        <v>14896.34</v>
      </c>
      <c r="D505" s="271">
        <v>16048</v>
      </c>
      <c r="E505" s="271">
        <v>1151.66</v>
      </c>
      <c r="F505" s="272">
        <v>0</v>
      </c>
      <c r="G505" s="272">
        <v>0</v>
      </c>
      <c r="H505" s="271">
        <v>0</v>
      </c>
      <c r="I505" s="272">
        <v>0</v>
      </c>
      <c r="J505" s="272">
        <v>0</v>
      </c>
      <c r="K505" s="271">
        <v>1151.66</v>
      </c>
    </row>
    <row r="506" spans="1:11" ht="12.75">
      <c r="A506" s="285" t="s">
        <v>699</v>
      </c>
      <c r="B506" s="272" t="s">
        <v>656</v>
      </c>
      <c r="C506" s="271">
        <v>11901.85</v>
      </c>
      <c r="D506" s="271">
        <v>12968.21</v>
      </c>
      <c r="E506" s="271">
        <v>0</v>
      </c>
      <c r="F506" s="272">
        <v>0</v>
      </c>
      <c r="G506" s="272">
        <v>0</v>
      </c>
      <c r="H506" s="271">
        <v>776.39</v>
      </c>
      <c r="I506" s="272">
        <v>0</v>
      </c>
      <c r="J506" s="272">
        <v>0</v>
      </c>
      <c r="K506" s="271">
        <v>776.39</v>
      </c>
    </row>
    <row r="507" spans="1:11" ht="12.75">
      <c r="A507" s="285" t="s">
        <v>699</v>
      </c>
      <c r="B507" s="272" t="s">
        <v>656</v>
      </c>
      <c r="C507" s="271">
        <v>13308.84</v>
      </c>
      <c r="D507" s="271">
        <v>26875.8</v>
      </c>
      <c r="E507" s="271">
        <v>13566.96</v>
      </c>
      <c r="F507" s="272">
        <v>0</v>
      </c>
      <c r="G507" s="272">
        <v>0</v>
      </c>
      <c r="H507" s="271">
        <v>0</v>
      </c>
      <c r="I507" s="272">
        <v>0</v>
      </c>
      <c r="J507" s="272">
        <v>0</v>
      </c>
      <c r="K507" s="271">
        <v>13566.96</v>
      </c>
    </row>
    <row r="508" spans="1:11" ht="12.75">
      <c r="A508" s="285" t="s">
        <v>699</v>
      </c>
      <c r="B508" s="272" t="s">
        <v>657</v>
      </c>
      <c r="C508" s="271">
        <v>16670.95</v>
      </c>
      <c r="D508" s="271">
        <v>16603.7</v>
      </c>
      <c r="E508" s="271">
        <v>0</v>
      </c>
      <c r="F508" s="272">
        <v>0</v>
      </c>
      <c r="G508" s="272">
        <v>0</v>
      </c>
      <c r="H508" s="271">
        <v>-67.25</v>
      </c>
      <c r="I508" s="272">
        <v>0</v>
      </c>
      <c r="J508" s="272">
        <v>0</v>
      </c>
      <c r="K508" s="271">
        <v>-67.25</v>
      </c>
    </row>
    <row r="509" spans="1:11" ht="12.75">
      <c r="A509" s="285" t="s">
        <v>699</v>
      </c>
      <c r="B509" s="272" t="s">
        <v>657</v>
      </c>
      <c r="C509" s="271">
        <v>14225.7</v>
      </c>
      <c r="D509" s="271">
        <v>30319.8</v>
      </c>
      <c r="E509" s="271">
        <v>16094.1</v>
      </c>
      <c r="F509" s="272">
        <v>0</v>
      </c>
      <c r="G509" s="272">
        <v>0</v>
      </c>
      <c r="H509" s="271">
        <v>0</v>
      </c>
      <c r="I509" s="272">
        <v>0</v>
      </c>
      <c r="J509" s="272">
        <v>0</v>
      </c>
      <c r="K509" s="271">
        <v>16094.1</v>
      </c>
    </row>
    <row r="510" spans="1:11" ht="12.75">
      <c r="A510" s="285" t="s">
        <v>699</v>
      </c>
      <c r="B510" s="272" t="s">
        <v>658</v>
      </c>
      <c r="C510" s="271">
        <v>21099.5</v>
      </c>
      <c r="D510" s="271">
        <v>22326.2</v>
      </c>
      <c r="E510" s="271">
        <v>0</v>
      </c>
      <c r="F510" s="272">
        <v>0</v>
      </c>
      <c r="G510" s="272">
        <v>0</v>
      </c>
      <c r="H510" s="271">
        <v>1227.24</v>
      </c>
      <c r="I510" s="272">
        <v>0</v>
      </c>
      <c r="J510" s="272">
        <v>0</v>
      </c>
      <c r="K510" s="271">
        <v>1227.24</v>
      </c>
    </row>
    <row r="511" spans="1:11" ht="12.75">
      <c r="A511" s="285" t="s">
        <v>699</v>
      </c>
      <c r="B511" s="272" t="s">
        <v>658</v>
      </c>
      <c r="C511" s="271">
        <v>14288.36</v>
      </c>
      <c r="D511" s="271">
        <v>30248.4</v>
      </c>
      <c r="E511" s="271">
        <v>15960.04</v>
      </c>
      <c r="F511" s="272">
        <v>0</v>
      </c>
      <c r="G511" s="272">
        <v>0</v>
      </c>
      <c r="H511" s="271">
        <v>0</v>
      </c>
      <c r="I511" s="272">
        <v>0</v>
      </c>
      <c r="J511" s="272">
        <v>0</v>
      </c>
      <c r="K511" s="271">
        <v>15960.04</v>
      </c>
    </row>
    <row r="512" spans="1:11" ht="12.75">
      <c r="A512" s="285" t="s">
        <v>699</v>
      </c>
      <c r="B512" s="272" t="s">
        <v>659</v>
      </c>
      <c r="C512" s="271">
        <v>3542.76</v>
      </c>
      <c r="D512" s="271">
        <v>3528</v>
      </c>
      <c r="E512" s="271">
        <v>0</v>
      </c>
      <c r="F512" s="272">
        <v>0</v>
      </c>
      <c r="G512" s="272">
        <v>0</v>
      </c>
      <c r="H512" s="271">
        <v>-14.76</v>
      </c>
      <c r="I512" s="272">
        <v>0</v>
      </c>
      <c r="J512" s="272">
        <v>0</v>
      </c>
      <c r="K512" s="271">
        <v>-14.76</v>
      </c>
    </row>
    <row r="513" spans="1:11" ht="12.75">
      <c r="A513" s="285" t="s">
        <v>699</v>
      </c>
      <c r="B513" s="272" t="s">
        <v>659</v>
      </c>
      <c r="C513" s="271">
        <v>20353.83</v>
      </c>
      <c r="D513" s="271">
        <v>40219.2</v>
      </c>
      <c r="E513" s="271">
        <v>19865.37</v>
      </c>
      <c r="F513" s="272">
        <v>0</v>
      </c>
      <c r="G513" s="272">
        <v>0</v>
      </c>
      <c r="H513" s="271">
        <v>0</v>
      </c>
      <c r="I513" s="272">
        <v>0</v>
      </c>
      <c r="J513" s="272">
        <v>0</v>
      </c>
      <c r="K513" s="271">
        <v>19865.37</v>
      </c>
    </row>
    <row r="514" spans="1:11" ht="12.75">
      <c r="A514" s="285" t="s">
        <v>699</v>
      </c>
      <c r="B514" s="272" t="s">
        <v>660</v>
      </c>
      <c r="C514" s="271">
        <v>21266.06</v>
      </c>
      <c r="D514" s="271">
        <v>35725.5</v>
      </c>
      <c r="E514" s="271">
        <v>0</v>
      </c>
      <c r="F514" s="272">
        <v>0</v>
      </c>
      <c r="G514" s="272">
        <v>0</v>
      </c>
      <c r="H514" s="271">
        <v>3549.2</v>
      </c>
      <c r="I514" s="272">
        <v>0</v>
      </c>
      <c r="J514" s="272">
        <v>0</v>
      </c>
      <c r="K514" s="271">
        <v>3549.2</v>
      </c>
    </row>
    <row r="515" spans="1:11" ht="12.75">
      <c r="A515" s="285" t="s">
        <v>699</v>
      </c>
      <c r="B515" s="272" t="s">
        <v>660</v>
      </c>
      <c r="C515" s="271">
        <v>31074.09</v>
      </c>
      <c r="D515" s="271">
        <v>45900</v>
      </c>
      <c r="E515" s="271">
        <v>14825.91</v>
      </c>
      <c r="F515" s="272">
        <v>0</v>
      </c>
      <c r="G515" s="272">
        <v>0</v>
      </c>
      <c r="H515" s="271">
        <v>0</v>
      </c>
      <c r="I515" s="272">
        <v>0</v>
      </c>
      <c r="J515" s="272">
        <v>0</v>
      </c>
      <c r="K515" s="271">
        <v>14825.91</v>
      </c>
    </row>
    <row r="516" spans="1:11" ht="12.75">
      <c r="A516" s="285" t="s">
        <v>699</v>
      </c>
      <c r="B516" s="272" t="s">
        <v>661</v>
      </c>
      <c r="C516" s="271">
        <v>58771.31</v>
      </c>
      <c r="D516" s="271">
        <v>99398</v>
      </c>
      <c r="E516" s="271">
        <v>0</v>
      </c>
      <c r="F516" s="272">
        <v>0</v>
      </c>
      <c r="G516" s="272">
        <v>0</v>
      </c>
      <c r="H516" s="271">
        <v>10348</v>
      </c>
      <c r="I516" s="272">
        <v>0</v>
      </c>
      <c r="J516" s="272">
        <v>0</v>
      </c>
      <c r="K516" s="271">
        <v>10348</v>
      </c>
    </row>
    <row r="517" spans="1:11" ht="12.75">
      <c r="A517" s="285" t="s">
        <v>699</v>
      </c>
      <c r="B517" s="272" t="s">
        <v>661</v>
      </c>
      <c r="C517" s="271">
        <v>17300.71</v>
      </c>
      <c r="D517" s="271">
        <v>32495.5</v>
      </c>
      <c r="E517" s="271">
        <v>15194.79</v>
      </c>
      <c r="F517" s="272">
        <v>0</v>
      </c>
      <c r="G517" s="272">
        <v>0</v>
      </c>
      <c r="H517" s="271">
        <v>0</v>
      </c>
      <c r="I517" s="272">
        <v>0</v>
      </c>
      <c r="J517" s="272">
        <v>0</v>
      </c>
      <c r="K517" s="271">
        <v>15194.79</v>
      </c>
    </row>
    <row r="518" spans="1:11" ht="12.75">
      <c r="A518" s="285" t="s">
        <v>699</v>
      </c>
      <c r="B518" s="272" t="s">
        <v>662</v>
      </c>
      <c r="C518" s="271">
        <v>26403.45</v>
      </c>
      <c r="D518" s="271">
        <v>32604</v>
      </c>
      <c r="E518" s="271">
        <v>0</v>
      </c>
      <c r="F518" s="272">
        <v>0</v>
      </c>
      <c r="G518" s="272">
        <v>0</v>
      </c>
      <c r="H518" s="271">
        <v>3405.6</v>
      </c>
      <c r="I518" s="272">
        <v>0</v>
      </c>
      <c r="J518" s="272">
        <v>0</v>
      </c>
      <c r="K518" s="271">
        <v>3405.6</v>
      </c>
    </row>
    <row r="519" spans="1:11" ht="12.75">
      <c r="A519" s="285" t="s">
        <v>699</v>
      </c>
      <c r="B519" s="272" t="s">
        <v>664</v>
      </c>
      <c r="C519" s="271">
        <v>7589.52</v>
      </c>
      <c r="D519" s="271">
        <v>8392.8</v>
      </c>
      <c r="E519" s="271">
        <v>0</v>
      </c>
      <c r="F519" s="272">
        <v>0</v>
      </c>
      <c r="G519" s="272">
        <v>0</v>
      </c>
      <c r="H519" s="271">
        <v>936</v>
      </c>
      <c r="I519" s="272">
        <v>0</v>
      </c>
      <c r="J519" s="272">
        <v>0</v>
      </c>
      <c r="K519" s="271">
        <v>936</v>
      </c>
    </row>
    <row r="520" spans="1:11" ht="12.75">
      <c r="A520" s="269"/>
      <c r="C520" s="283">
        <f>SUM(C505:C519)</f>
        <v>292693.27</v>
      </c>
      <c r="D520" s="283">
        <f>SUM(D505:D519)</f>
        <v>453653.11</v>
      </c>
      <c r="E520" s="283">
        <f>SUM(E505:E519)</f>
        <v>96658.83000000002</v>
      </c>
      <c r="F520" s="283"/>
      <c r="G520" s="283"/>
      <c r="H520" s="283">
        <f>SUM(H505:H519)</f>
        <v>20160.42</v>
      </c>
      <c r="I520" s="283"/>
      <c r="J520" s="283"/>
      <c r="K520" s="283">
        <f>SUM(K505:K519)</f>
        <v>116819.25</v>
      </c>
    </row>
    <row r="521" spans="1:11" ht="12.75">
      <c r="A521" s="281" t="s">
        <v>691</v>
      </c>
      <c r="B521" s="278"/>
      <c r="C521" s="238">
        <f>C520+C504+C495</f>
        <v>1227723.19</v>
      </c>
      <c r="D521" s="238">
        <f>D520+D504+D495</f>
        <v>802100.6900000001</v>
      </c>
      <c r="E521" s="238">
        <f>E520+E504+E495</f>
        <v>-160137.49999999994</v>
      </c>
      <c r="F521" s="238">
        <v>0</v>
      </c>
      <c r="G521" s="238">
        <v>0</v>
      </c>
      <c r="H521" s="238">
        <f>H520+H504+H495</f>
        <v>1103.2900000000045</v>
      </c>
      <c r="I521" s="238">
        <v>0</v>
      </c>
      <c r="J521" s="238">
        <v>0</v>
      </c>
      <c r="K521" s="238">
        <f>K520+K504+K495</f>
        <v>-159034.21</v>
      </c>
    </row>
    <row r="522" spans="1:11" ht="12.75">
      <c r="A522" s="284" t="s">
        <v>700</v>
      </c>
      <c r="B522" s="270" t="s">
        <v>586</v>
      </c>
      <c r="C522" s="286">
        <v>4500</v>
      </c>
      <c r="D522" s="271">
        <v>0</v>
      </c>
      <c r="E522" s="271">
        <v>0</v>
      </c>
      <c r="F522" s="272">
        <v>0</v>
      </c>
      <c r="G522" s="272">
        <v>0</v>
      </c>
      <c r="H522" s="271">
        <v>0</v>
      </c>
      <c r="I522" s="272">
        <v>0</v>
      </c>
      <c r="J522" s="272">
        <v>0</v>
      </c>
      <c r="K522" s="271">
        <v>0</v>
      </c>
    </row>
    <row r="523" spans="1:11" ht="12.75">
      <c r="A523" s="284" t="s">
        <v>700</v>
      </c>
      <c r="B523" s="270" t="s">
        <v>586</v>
      </c>
      <c r="C523" s="286">
        <v>32679.87</v>
      </c>
      <c r="D523" s="271">
        <v>0</v>
      </c>
      <c r="E523" s="271">
        <v>-32679.87</v>
      </c>
      <c r="F523" s="272">
        <v>0</v>
      </c>
      <c r="G523" s="272">
        <v>0</v>
      </c>
      <c r="H523" s="271">
        <v>0</v>
      </c>
      <c r="I523" s="272">
        <v>0</v>
      </c>
      <c r="J523" s="272">
        <v>0</v>
      </c>
      <c r="K523" s="271">
        <v>-32679.87</v>
      </c>
    </row>
    <row r="524" spans="1:11" ht="12.75">
      <c r="A524" s="284" t="s">
        <v>700</v>
      </c>
      <c r="B524" s="270" t="s">
        <v>588</v>
      </c>
      <c r="C524" s="286">
        <v>852.89</v>
      </c>
      <c r="D524" s="271">
        <v>1736.98</v>
      </c>
      <c r="E524" s="271">
        <v>884.09</v>
      </c>
      <c r="F524" s="272">
        <v>0</v>
      </c>
      <c r="G524" s="272">
        <v>0</v>
      </c>
      <c r="H524" s="271">
        <v>0</v>
      </c>
      <c r="I524" s="272">
        <v>0</v>
      </c>
      <c r="J524" s="272">
        <v>0</v>
      </c>
      <c r="K524" s="271">
        <v>884.09</v>
      </c>
    </row>
    <row r="525" spans="1:11" ht="12.75">
      <c r="A525" s="284" t="s">
        <v>700</v>
      </c>
      <c r="B525" s="270" t="s">
        <v>590</v>
      </c>
      <c r="C525" s="286">
        <v>49302.12</v>
      </c>
      <c r="D525" s="271">
        <v>7068.92</v>
      </c>
      <c r="E525" s="271">
        <v>0</v>
      </c>
      <c r="F525" s="272">
        <v>0</v>
      </c>
      <c r="G525" s="272">
        <v>0</v>
      </c>
      <c r="H525" s="271">
        <v>-173.83</v>
      </c>
      <c r="I525" s="272">
        <v>0</v>
      </c>
      <c r="J525" s="272">
        <v>0</v>
      </c>
      <c r="K525" s="271">
        <v>-173.83</v>
      </c>
    </row>
    <row r="526" spans="1:11" ht="12.75">
      <c r="A526" s="284" t="s">
        <v>700</v>
      </c>
      <c r="B526" s="270" t="s">
        <v>592</v>
      </c>
      <c r="C526" s="286">
        <v>60663.12</v>
      </c>
      <c r="D526" s="271">
        <v>5657.75</v>
      </c>
      <c r="E526" s="271">
        <v>0</v>
      </c>
      <c r="F526" s="272">
        <v>0</v>
      </c>
      <c r="G526" s="272">
        <v>0</v>
      </c>
      <c r="H526" s="271">
        <v>-1404.05</v>
      </c>
      <c r="I526" s="272">
        <v>0</v>
      </c>
      <c r="J526" s="272">
        <v>0</v>
      </c>
      <c r="K526" s="271">
        <v>-1404.05</v>
      </c>
    </row>
    <row r="527" spans="1:11" ht="12.75">
      <c r="A527" s="284" t="s">
        <v>700</v>
      </c>
      <c r="B527" s="270" t="s">
        <v>592</v>
      </c>
      <c r="C527" s="286">
        <v>6394.47</v>
      </c>
      <c r="D527" s="271">
        <v>1064.4</v>
      </c>
      <c r="E527" s="271">
        <v>-5330.07</v>
      </c>
      <c r="F527" s="272">
        <v>0</v>
      </c>
      <c r="G527" s="272">
        <v>0</v>
      </c>
      <c r="H527" s="271">
        <v>0</v>
      </c>
      <c r="I527" s="272">
        <v>0</v>
      </c>
      <c r="J527" s="272">
        <v>0</v>
      </c>
      <c r="K527" s="271">
        <v>-5330.07</v>
      </c>
    </row>
    <row r="528" spans="1:11" ht="12.75">
      <c r="A528" s="284" t="s">
        <v>700</v>
      </c>
      <c r="B528" s="270" t="s">
        <v>594</v>
      </c>
      <c r="C528" s="286">
        <v>24016.8</v>
      </c>
      <c r="D528" s="271">
        <v>1682.36</v>
      </c>
      <c r="E528" s="271">
        <v>0</v>
      </c>
      <c r="F528" s="272">
        <v>0</v>
      </c>
      <c r="G528" s="272">
        <v>0</v>
      </c>
      <c r="H528" s="271">
        <v>-204.4</v>
      </c>
      <c r="I528" s="272">
        <v>0</v>
      </c>
      <c r="J528" s="272">
        <v>0</v>
      </c>
      <c r="K528" s="271">
        <v>-204.4</v>
      </c>
    </row>
    <row r="529" spans="1:11" ht="12.75">
      <c r="A529" s="284" t="s">
        <v>700</v>
      </c>
      <c r="B529" s="270" t="s">
        <v>596</v>
      </c>
      <c r="C529" s="286">
        <v>46768.75</v>
      </c>
      <c r="D529" s="271">
        <v>5489.82</v>
      </c>
      <c r="E529" s="271">
        <v>0</v>
      </c>
      <c r="F529" s="272">
        <v>0</v>
      </c>
      <c r="G529" s="272">
        <v>0</v>
      </c>
      <c r="H529" s="271">
        <v>-731.98</v>
      </c>
      <c r="I529" s="272">
        <v>0</v>
      </c>
      <c r="J529" s="272">
        <v>0</v>
      </c>
      <c r="K529" s="271">
        <v>-731.98</v>
      </c>
    </row>
    <row r="530" spans="1:11" ht="12.75">
      <c r="A530" s="284" t="s">
        <v>700</v>
      </c>
      <c r="B530" s="270" t="s">
        <v>596</v>
      </c>
      <c r="C530" s="286">
        <v>1587.8</v>
      </c>
      <c r="D530" s="271">
        <v>307.44</v>
      </c>
      <c r="E530" s="271">
        <v>-1280.36</v>
      </c>
      <c r="F530" s="272">
        <v>0</v>
      </c>
      <c r="G530" s="272">
        <v>0</v>
      </c>
      <c r="H530" s="271">
        <v>0</v>
      </c>
      <c r="I530" s="272">
        <v>0</v>
      </c>
      <c r="J530" s="272">
        <v>0</v>
      </c>
      <c r="K530" s="271">
        <v>-1280.36</v>
      </c>
    </row>
    <row r="531" spans="1:11" ht="12.75">
      <c r="A531" s="284" t="s">
        <v>700</v>
      </c>
      <c r="B531" s="270" t="s">
        <v>598</v>
      </c>
      <c r="C531" s="286">
        <v>28692.21</v>
      </c>
      <c r="D531" s="271">
        <v>8258.48</v>
      </c>
      <c r="E531" s="271">
        <v>0</v>
      </c>
      <c r="F531" s="272">
        <v>0</v>
      </c>
      <c r="G531" s="272">
        <v>0</v>
      </c>
      <c r="H531" s="271">
        <v>-1716.36</v>
      </c>
      <c r="I531" s="272">
        <v>0</v>
      </c>
      <c r="J531" s="272">
        <v>0</v>
      </c>
      <c r="K531" s="271">
        <v>-1716.36</v>
      </c>
    </row>
    <row r="532" spans="1:11" ht="12.75">
      <c r="A532" s="284" t="s">
        <v>700</v>
      </c>
      <c r="B532" s="270" t="s">
        <v>598</v>
      </c>
      <c r="C532" s="286">
        <v>1055.25</v>
      </c>
      <c r="D532" s="271">
        <v>480.2</v>
      </c>
      <c r="E532" s="271">
        <v>-575.05</v>
      </c>
      <c r="F532" s="272">
        <v>0</v>
      </c>
      <c r="G532" s="272">
        <v>0</v>
      </c>
      <c r="H532" s="271">
        <v>0</v>
      </c>
      <c r="I532" s="272">
        <v>0</v>
      </c>
      <c r="J532" s="272">
        <v>0</v>
      </c>
      <c r="K532" s="271">
        <v>-575.05</v>
      </c>
    </row>
    <row r="533" spans="1:11" ht="12.75">
      <c r="A533" s="284" t="s">
        <v>700</v>
      </c>
      <c r="B533" s="270" t="s">
        <v>600</v>
      </c>
      <c r="C533" s="286">
        <v>7780</v>
      </c>
      <c r="D533" s="271">
        <v>3000</v>
      </c>
      <c r="E533" s="271">
        <v>0</v>
      </c>
      <c r="F533" s="272">
        <v>0</v>
      </c>
      <c r="G533" s="272">
        <v>0</v>
      </c>
      <c r="H533" s="271">
        <v>-700</v>
      </c>
      <c r="I533" s="272">
        <v>0</v>
      </c>
      <c r="J533" s="272">
        <v>0</v>
      </c>
      <c r="K533" s="271">
        <v>-700</v>
      </c>
    </row>
    <row r="534" spans="1:11" ht="12.75">
      <c r="A534" s="284" t="s">
        <v>700</v>
      </c>
      <c r="B534" s="270" t="s">
        <v>600</v>
      </c>
      <c r="C534" s="286">
        <v>13684.76</v>
      </c>
      <c r="D534" s="271">
        <v>4353.3</v>
      </c>
      <c r="E534" s="271">
        <v>-9331.46</v>
      </c>
      <c r="F534" s="272">
        <v>0</v>
      </c>
      <c r="G534" s="272">
        <v>0</v>
      </c>
      <c r="H534" s="271">
        <v>0</v>
      </c>
      <c r="I534" s="272">
        <v>0</v>
      </c>
      <c r="J534" s="272">
        <v>0</v>
      </c>
      <c r="K534" s="271">
        <v>-9331.46</v>
      </c>
    </row>
    <row r="535" spans="1:11" ht="12.75">
      <c r="A535" s="284" t="s">
        <v>700</v>
      </c>
      <c r="B535" s="270" t="s">
        <v>602</v>
      </c>
      <c r="C535" s="286">
        <v>22656.3</v>
      </c>
      <c r="D535" s="271">
        <v>4746.84</v>
      </c>
      <c r="E535" s="271">
        <v>0</v>
      </c>
      <c r="F535" s="272">
        <v>0</v>
      </c>
      <c r="G535" s="272">
        <v>0</v>
      </c>
      <c r="H535" s="271">
        <v>-779.84</v>
      </c>
      <c r="I535" s="272">
        <v>0</v>
      </c>
      <c r="J535" s="272">
        <v>0</v>
      </c>
      <c r="K535" s="271">
        <v>-779.84</v>
      </c>
    </row>
    <row r="536" spans="1:11" ht="12.75">
      <c r="A536" s="284" t="s">
        <v>700</v>
      </c>
      <c r="B536" s="270" t="s">
        <v>602</v>
      </c>
      <c r="C536" s="286">
        <v>1618.05</v>
      </c>
      <c r="D536" s="271">
        <v>420</v>
      </c>
      <c r="E536" s="271">
        <v>-1198.05</v>
      </c>
      <c r="F536" s="272">
        <v>0</v>
      </c>
      <c r="G536" s="272">
        <v>0</v>
      </c>
      <c r="H536" s="271">
        <v>0</v>
      </c>
      <c r="I536" s="272">
        <v>0</v>
      </c>
      <c r="J536" s="272">
        <v>0</v>
      </c>
      <c r="K536" s="271">
        <v>-1198.05</v>
      </c>
    </row>
    <row r="537" spans="1:11" ht="12.75">
      <c r="A537" s="284" t="s">
        <v>700</v>
      </c>
      <c r="B537" s="270" t="s">
        <v>604</v>
      </c>
      <c r="C537" s="286">
        <v>11744</v>
      </c>
      <c r="D537" s="271">
        <v>4810</v>
      </c>
      <c r="E537" s="271">
        <v>0</v>
      </c>
      <c r="F537" s="272">
        <v>0</v>
      </c>
      <c r="G537" s="272">
        <v>0</v>
      </c>
      <c r="H537" s="271">
        <v>-585</v>
      </c>
      <c r="I537" s="272">
        <v>0</v>
      </c>
      <c r="J537" s="272">
        <v>0</v>
      </c>
      <c r="K537" s="271">
        <v>-585</v>
      </c>
    </row>
    <row r="538" spans="1:11" ht="12.75">
      <c r="A538" s="284" t="s">
        <v>700</v>
      </c>
      <c r="B538" s="270" t="s">
        <v>604</v>
      </c>
      <c r="C538" s="286">
        <v>4586.95</v>
      </c>
      <c r="D538" s="271">
        <v>1945.46</v>
      </c>
      <c r="E538" s="271">
        <v>-2641.49</v>
      </c>
      <c r="F538" s="272">
        <v>0</v>
      </c>
      <c r="G538" s="272">
        <v>0</v>
      </c>
      <c r="H538" s="271">
        <v>0</v>
      </c>
      <c r="I538" s="272">
        <v>0</v>
      </c>
      <c r="J538" s="272">
        <v>0</v>
      </c>
      <c r="K538" s="271">
        <v>-2641.49</v>
      </c>
    </row>
    <row r="539" spans="1:11" ht="12.75">
      <c r="A539" s="284" t="s">
        <v>700</v>
      </c>
      <c r="B539" s="270" t="s">
        <v>606</v>
      </c>
      <c r="C539" s="286">
        <v>1407</v>
      </c>
      <c r="D539" s="271">
        <v>780</v>
      </c>
      <c r="E539" s="271">
        <v>-627</v>
      </c>
      <c r="F539" s="272">
        <v>0</v>
      </c>
      <c r="G539" s="272">
        <v>0</v>
      </c>
      <c r="H539" s="271">
        <v>0</v>
      </c>
      <c r="I539" s="272">
        <v>0</v>
      </c>
      <c r="J539" s="272">
        <v>0</v>
      </c>
      <c r="K539" s="271">
        <v>-627</v>
      </c>
    </row>
    <row r="540" spans="1:11" ht="12.75">
      <c r="A540" s="284" t="s">
        <v>700</v>
      </c>
      <c r="B540" s="270" t="s">
        <v>469</v>
      </c>
      <c r="C540" s="286">
        <v>32854.92</v>
      </c>
      <c r="D540" s="271">
        <v>10088.77</v>
      </c>
      <c r="E540" s="271">
        <v>-22766.15</v>
      </c>
      <c r="F540" s="272">
        <v>0</v>
      </c>
      <c r="G540" s="272">
        <v>0</v>
      </c>
      <c r="H540" s="271">
        <v>0</v>
      </c>
      <c r="I540" s="272">
        <v>0</v>
      </c>
      <c r="J540" s="272">
        <v>0</v>
      </c>
      <c r="K540" s="271">
        <v>-22766.15</v>
      </c>
    </row>
    <row r="541" spans="1:11" ht="12.75">
      <c r="A541" s="284" t="s">
        <v>700</v>
      </c>
      <c r="B541" s="270" t="s">
        <v>609</v>
      </c>
      <c r="C541" s="286">
        <v>2579.12</v>
      </c>
      <c r="D541" s="271">
        <v>1221.4</v>
      </c>
      <c r="E541" s="271">
        <v>0</v>
      </c>
      <c r="F541" s="272">
        <v>0</v>
      </c>
      <c r="G541" s="272">
        <v>0</v>
      </c>
      <c r="H541" s="271">
        <v>-98.6</v>
      </c>
      <c r="I541" s="272">
        <v>0</v>
      </c>
      <c r="J541" s="272">
        <v>0</v>
      </c>
      <c r="K541" s="271">
        <v>-98.6</v>
      </c>
    </row>
    <row r="542" spans="1:11" ht="12.75">
      <c r="A542" s="284" t="s">
        <v>700</v>
      </c>
      <c r="B542" s="270" t="s">
        <v>611</v>
      </c>
      <c r="C542" s="286">
        <v>32486.1</v>
      </c>
      <c r="D542" s="271">
        <v>8119.91</v>
      </c>
      <c r="E542" s="271">
        <v>0</v>
      </c>
      <c r="F542" s="272">
        <v>0</v>
      </c>
      <c r="G542" s="272">
        <v>0</v>
      </c>
      <c r="H542" s="271">
        <v>-2539.43</v>
      </c>
      <c r="I542" s="272">
        <v>0</v>
      </c>
      <c r="J542" s="272">
        <v>0</v>
      </c>
      <c r="K542" s="271">
        <v>-2539.43</v>
      </c>
    </row>
    <row r="543" spans="1:11" ht="12.75">
      <c r="A543" s="284" t="s">
        <v>700</v>
      </c>
      <c r="B543" s="270" t="s">
        <v>613</v>
      </c>
      <c r="C543" s="286">
        <v>52617.79</v>
      </c>
      <c r="D543" s="271">
        <v>18013.1</v>
      </c>
      <c r="E543" s="271">
        <v>-34604.69</v>
      </c>
      <c r="F543" s="272">
        <v>0</v>
      </c>
      <c r="G543" s="272">
        <v>0</v>
      </c>
      <c r="H543" s="271">
        <v>0</v>
      </c>
      <c r="I543" s="272">
        <v>0</v>
      </c>
      <c r="J543" s="272">
        <v>0</v>
      </c>
      <c r="K543" s="271">
        <v>-34604.69</v>
      </c>
    </row>
    <row r="544" spans="1:11" ht="12.75">
      <c r="A544" s="284" t="s">
        <v>700</v>
      </c>
      <c r="B544" s="270" t="s">
        <v>615</v>
      </c>
      <c r="C544" s="286">
        <v>158730</v>
      </c>
      <c r="D544" s="271">
        <v>96666.57</v>
      </c>
      <c r="E544" s="271">
        <v>0</v>
      </c>
      <c r="F544" s="272">
        <v>0</v>
      </c>
      <c r="G544" s="272">
        <v>0</v>
      </c>
      <c r="H544" s="271">
        <v>-10486.7</v>
      </c>
      <c r="I544" s="272">
        <v>0</v>
      </c>
      <c r="J544" s="272">
        <v>0</v>
      </c>
      <c r="K544" s="271">
        <v>-10486.7</v>
      </c>
    </row>
    <row r="545" spans="1:11" ht="12.75">
      <c r="A545" s="284" t="s">
        <v>700</v>
      </c>
      <c r="B545" s="270" t="s">
        <v>615</v>
      </c>
      <c r="C545" s="286">
        <v>141593</v>
      </c>
      <c r="D545" s="271">
        <v>86230.14</v>
      </c>
      <c r="E545" s="271">
        <v>-55362.86</v>
      </c>
      <c r="F545" s="272">
        <v>0</v>
      </c>
      <c r="G545" s="272">
        <v>0</v>
      </c>
      <c r="H545" s="271">
        <v>0</v>
      </c>
      <c r="I545" s="272">
        <v>0</v>
      </c>
      <c r="J545" s="272">
        <v>0</v>
      </c>
      <c r="K545" s="271">
        <v>-55362.86</v>
      </c>
    </row>
    <row r="546" spans="1:11" ht="12.75">
      <c r="A546" s="284" t="s">
        <v>700</v>
      </c>
      <c r="B546" s="270" t="s">
        <v>617</v>
      </c>
      <c r="C546" s="286">
        <v>19473.43</v>
      </c>
      <c r="D546" s="271">
        <v>2576.04</v>
      </c>
      <c r="E546" s="271">
        <v>0</v>
      </c>
      <c r="F546" s="272">
        <v>0</v>
      </c>
      <c r="G546" s="272">
        <v>0</v>
      </c>
      <c r="H546" s="271">
        <v>-681.9</v>
      </c>
      <c r="I546" s="272">
        <v>0</v>
      </c>
      <c r="J546" s="272">
        <v>0</v>
      </c>
      <c r="K546" s="271">
        <v>-681.9</v>
      </c>
    </row>
    <row r="547" spans="1:11" ht="12.75">
      <c r="A547" s="284" t="s">
        <v>700</v>
      </c>
      <c r="B547" s="270" t="s">
        <v>619</v>
      </c>
      <c r="C547" s="286">
        <v>4410.5</v>
      </c>
      <c r="D547" s="271">
        <v>245.42</v>
      </c>
      <c r="E547" s="271">
        <v>0</v>
      </c>
      <c r="F547" s="272">
        <v>0</v>
      </c>
      <c r="G547" s="272">
        <v>0</v>
      </c>
      <c r="H547" s="271">
        <v>-74.37</v>
      </c>
      <c r="I547" s="272">
        <v>0</v>
      </c>
      <c r="J547" s="272">
        <v>0</v>
      </c>
      <c r="K547" s="271">
        <v>-74.37</v>
      </c>
    </row>
    <row r="548" spans="1:11" ht="12.75">
      <c r="A548" s="284" t="s">
        <v>700</v>
      </c>
      <c r="B548" s="270" t="s">
        <v>619</v>
      </c>
      <c r="C548" s="286">
        <v>7469.99</v>
      </c>
      <c r="D548" s="271">
        <v>317.2</v>
      </c>
      <c r="E548" s="271">
        <v>-7152.79</v>
      </c>
      <c r="F548" s="272">
        <v>0</v>
      </c>
      <c r="G548" s="272">
        <v>0</v>
      </c>
      <c r="H548" s="271">
        <v>0</v>
      </c>
      <c r="I548" s="272">
        <v>0</v>
      </c>
      <c r="J548" s="272">
        <v>0</v>
      </c>
      <c r="K548" s="271">
        <v>-7152.79</v>
      </c>
    </row>
    <row r="549" spans="1:11" ht="12.75">
      <c r="A549" s="284" t="s">
        <v>700</v>
      </c>
      <c r="B549" s="270" t="s">
        <v>621</v>
      </c>
      <c r="C549" s="286">
        <v>2365</v>
      </c>
      <c r="D549" s="271">
        <v>1000</v>
      </c>
      <c r="E549" s="271">
        <v>0</v>
      </c>
      <c r="F549" s="272">
        <v>0</v>
      </c>
      <c r="G549" s="272">
        <v>0</v>
      </c>
      <c r="H549" s="271">
        <v>-600</v>
      </c>
      <c r="I549" s="272">
        <v>0</v>
      </c>
      <c r="J549" s="272">
        <v>0</v>
      </c>
      <c r="K549" s="271">
        <v>-600</v>
      </c>
    </row>
    <row r="550" spans="1:11" ht="12.75">
      <c r="A550" s="284" t="s">
        <v>700</v>
      </c>
      <c r="B550" s="270" t="s">
        <v>621</v>
      </c>
      <c r="C550" s="286">
        <v>18599.6</v>
      </c>
      <c r="D550" s="271">
        <v>2391.6</v>
      </c>
      <c r="E550" s="271">
        <v>-16208</v>
      </c>
      <c r="F550" s="272">
        <v>0</v>
      </c>
      <c r="G550" s="272">
        <v>0</v>
      </c>
      <c r="H550" s="271">
        <v>0</v>
      </c>
      <c r="I550" s="272">
        <v>0</v>
      </c>
      <c r="J550" s="272">
        <v>0</v>
      </c>
      <c r="K550" s="271">
        <v>-16208</v>
      </c>
    </row>
    <row r="551" spans="1:11" ht="12.75">
      <c r="A551" s="284" t="s">
        <v>700</v>
      </c>
      <c r="B551" s="270" t="s">
        <v>623</v>
      </c>
      <c r="C551" s="286">
        <v>2081.53</v>
      </c>
      <c r="D551" s="271">
        <v>1781.17</v>
      </c>
      <c r="E551" s="271">
        <v>-300.36</v>
      </c>
      <c r="F551" s="272">
        <v>0</v>
      </c>
      <c r="G551" s="272">
        <v>0</v>
      </c>
      <c r="H551" s="271">
        <v>0</v>
      </c>
      <c r="I551" s="272">
        <v>0</v>
      </c>
      <c r="J551" s="272">
        <v>0</v>
      </c>
      <c r="K551" s="271">
        <v>-300.36</v>
      </c>
    </row>
    <row r="552" spans="1:11" ht="12.75">
      <c r="A552" s="284" t="s">
        <v>700</v>
      </c>
      <c r="B552" s="270" t="s">
        <v>625</v>
      </c>
      <c r="C552" s="286">
        <v>20092.46</v>
      </c>
      <c r="D552" s="271">
        <v>6404.83</v>
      </c>
      <c r="E552" s="271">
        <v>-13687.63</v>
      </c>
      <c r="F552" s="272">
        <v>0</v>
      </c>
      <c r="G552" s="272">
        <v>0</v>
      </c>
      <c r="H552" s="271">
        <v>0</v>
      </c>
      <c r="I552" s="272">
        <v>0</v>
      </c>
      <c r="J552" s="272">
        <v>0</v>
      </c>
      <c r="K552" s="271">
        <v>-13687.63</v>
      </c>
    </row>
    <row r="553" spans="1:11" ht="12.75">
      <c r="A553" s="284" t="s">
        <v>690</v>
      </c>
      <c r="C553" s="287">
        <f>SUM(C522:C552)</f>
        <v>815343.7799999999</v>
      </c>
      <c r="D553" s="279">
        <f>SUM(D522:D552)</f>
        <v>286858.1</v>
      </c>
      <c r="E553" s="279">
        <f>SUM(E522:E552)</f>
        <v>-202861.74000000002</v>
      </c>
      <c r="F553" s="280"/>
      <c r="G553" s="280"/>
      <c r="H553" s="279">
        <f>SUM(H522:H552)</f>
        <v>-20776.460000000003</v>
      </c>
      <c r="I553" s="280"/>
      <c r="J553" s="280"/>
      <c r="K553" s="279">
        <f>SUM(K522:K552)</f>
        <v>-223638.2</v>
      </c>
    </row>
    <row r="554" spans="1:11" ht="12.75">
      <c r="A554" s="284" t="s">
        <v>700</v>
      </c>
      <c r="B554" s="272" t="s">
        <v>628</v>
      </c>
      <c r="C554" s="288">
        <v>800</v>
      </c>
      <c r="D554" s="273">
        <v>611.86</v>
      </c>
      <c r="E554" s="273">
        <v>0</v>
      </c>
      <c r="F554" s="274">
        <v>0</v>
      </c>
      <c r="G554" s="274">
        <v>0</v>
      </c>
      <c r="H554" s="273">
        <v>27.86</v>
      </c>
      <c r="I554" s="274">
        <v>0</v>
      </c>
      <c r="J554" s="274">
        <v>0</v>
      </c>
      <c r="K554" s="273">
        <v>27.86</v>
      </c>
    </row>
    <row r="555" spans="1:11" ht="12.75">
      <c r="A555" s="284" t="s">
        <v>700</v>
      </c>
      <c r="B555" s="272" t="s">
        <v>628</v>
      </c>
      <c r="C555" s="288">
        <v>26197.9</v>
      </c>
      <c r="D555" s="273">
        <v>7033.33</v>
      </c>
      <c r="E555" s="273">
        <v>-19164.57</v>
      </c>
      <c r="F555" s="274">
        <v>0</v>
      </c>
      <c r="G555" s="274">
        <v>0</v>
      </c>
      <c r="H555" s="273">
        <v>0</v>
      </c>
      <c r="I555" s="274">
        <v>0</v>
      </c>
      <c r="J555" s="274">
        <v>0</v>
      </c>
      <c r="K555" s="273">
        <v>-19164.57</v>
      </c>
    </row>
    <row r="556" spans="1:11" ht="12.75">
      <c r="A556" s="284" t="s">
        <v>700</v>
      </c>
      <c r="B556" s="272" t="s">
        <v>630</v>
      </c>
      <c r="C556" s="288">
        <v>10090.5</v>
      </c>
      <c r="D556" s="273">
        <v>4060</v>
      </c>
      <c r="E556" s="273">
        <v>-6030.5</v>
      </c>
      <c r="F556" s="274">
        <v>0</v>
      </c>
      <c r="G556" s="274">
        <v>0</v>
      </c>
      <c r="H556" s="273">
        <v>0</v>
      </c>
      <c r="I556" s="274">
        <v>0</v>
      </c>
      <c r="J556" s="274">
        <v>0</v>
      </c>
      <c r="K556" s="273">
        <v>-6030.5</v>
      </c>
    </row>
    <row r="557" spans="1:11" ht="12.75">
      <c r="A557" s="284" t="s">
        <v>700</v>
      </c>
      <c r="B557" s="272" t="s">
        <v>632</v>
      </c>
      <c r="C557" s="288">
        <v>10687.09</v>
      </c>
      <c r="D557" s="273">
        <v>5204.13</v>
      </c>
      <c r="E557" s="273">
        <v>-5482.96</v>
      </c>
      <c r="F557" s="274">
        <v>0</v>
      </c>
      <c r="G557" s="274">
        <v>0</v>
      </c>
      <c r="H557" s="273">
        <v>0</v>
      </c>
      <c r="I557" s="274">
        <v>0</v>
      </c>
      <c r="J557" s="274">
        <v>0</v>
      </c>
      <c r="K557" s="273">
        <v>-5482.96</v>
      </c>
    </row>
    <row r="558" spans="1:11" ht="12.75">
      <c r="A558" s="284" t="s">
        <v>700</v>
      </c>
      <c r="B558" s="272" t="s">
        <v>634</v>
      </c>
      <c r="C558" s="288">
        <v>24660.54</v>
      </c>
      <c r="D558" s="273">
        <v>14226.95</v>
      </c>
      <c r="E558" s="273">
        <v>-10433.59</v>
      </c>
      <c r="F558" s="274">
        <v>0</v>
      </c>
      <c r="G558" s="274">
        <v>0</v>
      </c>
      <c r="H558" s="273">
        <v>0</v>
      </c>
      <c r="I558" s="274">
        <v>0</v>
      </c>
      <c r="J558" s="274">
        <v>0</v>
      </c>
      <c r="K558" s="273">
        <v>-10433.59</v>
      </c>
    </row>
    <row r="559" spans="1:11" ht="12.75">
      <c r="A559" s="284" t="s">
        <v>700</v>
      </c>
      <c r="B559" s="272" t="s">
        <v>636</v>
      </c>
      <c r="C559" s="288">
        <v>15463.94</v>
      </c>
      <c r="D559" s="273">
        <v>6518.96</v>
      </c>
      <c r="E559" s="273">
        <v>-8944.98</v>
      </c>
      <c r="F559" s="274">
        <v>0</v>
      </c>
      <c r="G559" s="274">
        <v>0</v>
      </c>
      <c r="H559" s="273">
        <v>0</v>
      </c>
      <c r="I559" s="274">
        <v>0</v>
      </c>
      <c r="J559" s="274">
        <v>0</v>
      </c>
      <c r="K559" s="273">
        <v>-8944.98</v>
      </c>
    </row>
    <row r="560" spans="1:11" ht="12.75">
      <c r="A560" s="284" t="s">
        <v>700</v>
      </c>
      <c r="B560" s="272" t="s">
        <v>638</v>
      </c>
      <c r="C560" s="288">
        <v>14876</v>
      </c>
      <c r="D560" s="273">
        <v>9455.52</v>
      </c>
      <c r="E560" s="273">
        <v>0</v>
      </c>
      <c r="F560" s="274">
        <v>0</v>
      </c>
      <c r="G560" s="274">
        <v>0</v>
      </c>
      <c r="H560" s="273">
        <v>244.92</v>
      </c>
      <c r="I560" s="274">
        <v>0</v>
      </c>
      <c r="J560" s="274">
        <v>0</v>
      </c>
      <c r="K560" s="273">
        <v>244.92</v>
      </c>
    </row>
    <row r="561" spans="1:11" ht="12.75">
      <c r="A561" s="284" t="s">
        <v>700</v>
      </c>
      <c r="B561" s="272" t="s">
        <v>638</v>
      </c>
      <c r="C561" s="288">
        <v>16910.17</v>
      </c>
      <c r="D561" s="273">
        <v>11425.42</v>
      </c>
      <c r="E561" s="273">
        <v>-5484.75</v>
      </c>
      <c r="F561" s="274">
        <v>0</v>
      </c>
      <c r="G561" s="274">
        <v>0</v>
      </c>
      <c r="H561" s="273">
        <v>0</v>
      </c>
      <c r="I561" s="274">
        <v>0</v>
      </c>
      <c r="J561" s="274">
        <v>0</v>
      </c>
      <c r="K561" s="275">
        <v>-5484.75</v>
      </c>
    </row>
    <row r="562" spans="1:11" ht="12.75">
      <c r="A562" s="284" t="s">
        <v>198</v>
      </c>
      <c r="B562" s="284"/>
      <c r="C562" s="279">
        <f>SUM(C554:C561)</f>
        <v>119686.14</v>
      </c>
      <c r="D562" s="279">
        <f>SUM(D554:D561)</f>
        <v>58536.17</v>
      </c>
      <c r="E562" s="279">
        <f>SUM(E554:E561)</f>
        <v>-55541.34999999999</v>
      </c>
      <c r="F562" s="280"/>
      <c r="G562" s="280"/>
      <c r="H562" s="279">
        <f>SUM(H554:H561)</f>
        <v>272.78</v>
      </c>
      <c r="I562" s="280"/>
      <c r="J562" s="280"/>
      <c r="K562" s="279">
        <f>SUM(K554:K561)</f>
        <v>-55268.56999999999</v>
      </c>
    </row>
    <row r="563" spans="1:11" ht="12.75">
      <c r="A563" s="284" t="s">
        <v>700</v>
      </c>
      <c r="B563" s="272" t="s">
        <v>655</v>
      </c>
      <c r="C563" s="286">
        <v>14896.34</v>
      </c>
      <c r="D563" s="271">
        <v>16813</v>
      </c>
      <c r="E563" s="271">
        <v>1916.66</v>
      </c>
      <c r="F563" s="272">
        <v>0</v>
      </c>
      <c r="G563" s="272">
        <v>0</v>
      </c>
      <c r="H563" s="271">
        <v>0</v>
      </c>
      <c r="I563" s="272">
        <v>0</v>
      </c>
      <c r="J563" s="272">
        <v>0</v>
      </c>
      <c r="K563" s="271">
        <v>1916.66</v>
      </c>
    </row>
    <row r="564" spans="1:11" ht="12.75">
      <c r="A564" s="284" t="s">
        <v>700</v>
      </c>
      <c r="B564" s="272" t="s">
        <v>656</v>
      </c>
      <c r="C564" s="286">
        <v>11901.85</v>
      </c>
      <c r="D564" s="271">
        <v>13002.67</v>
      </c>
      <c r="E564" s="271">
        <v>0</v>
      </c>
      <c r="F564" s="272">
        <v>0</v>
      </c>
      <c r="G564" s="272">
        <v>0</v>
      </c>
      <c r="H564" s="271">
        <v>810.85</v>
      </c>
      <c r="I564" s="272">
        <v>0</v>
      </c>
      <c r="J564" s="272">
        <v>0</v>
      </c>
      <c r="K564" s="271">
        <v>810.85</v>
      </c>
    </row>
    <row r="565" spans="1:11" ht="12.75">
      <c r="A565" s="284" t="s">
        <v>700</v>
      </c>
      <c r="B565" s="272" t="s">
        <v>656</v>
      </c>
      <c r="C565" s="286">
        <v>13308.84</v>
      </c>
      <c r="D565" s="271">
        <v>26947.2</v>
      </c>
      <c r="E565" s="271">
        <v>13638.36</v>
      </c>
      <c r="F565" s="272">
        <v>0</v>
      </c>
      <c r="G565" s="272">
        <v>0</v>
      </c>
      <c r="H565" s="271">
        <v>0</v>
      </c>
      <c r="I565" s="272">
        <v>0</v>
      </c>
      <c r="J565" s="272">
        <v>0</v>
      </c>
      <c r="K565" s="271">
        <v>13638.36</v>
      </c>
    </row>
    <row r="566" spans="1:11" ht="12.75">
      <c r="A566" s="284" t="s">
        <v>700</v>
      </c>
      <c r="B566" s="272" t="s">
        <v>657</v>
      </c>
      <c r="C566" s="286">
        <v>16670.95</v>
      </c>
      <c r="D566" s="271">
        <v>16663.5</v>
      </c>
      <c r="E566" s="271">
        <v>0</v>
      </c>
      <c r="F566" s="272">
        <v>0</v>
      </c>
      <c r="G566" s="272">
        <v>0</v>
      </c>
      <c r="H566" s="271">
        <v>-7.45</v>
      </c>
      <c r="I566" s="272">
        <v>0</v>
      </c>
      <c r="J566" s="272">
        <v>0</v>
      </c>
      <c r="K566" s="271">
        <v>-7.45</v>
      </c>
    </row>
    <row r="567" spans="1:11" ht="12.75">
      <c r="A567" s="284" t="s">
        <v>700</v>
      </c>
      <c r="B567" s="272" t="s">
        <v>657</v>
      </c>
      <c r="C567" s="286">
        <v>14225.7</v>
      </c>
      <c r="D567" s="271">
        <v>30429</v>
      </c>
      <c r="E567" s="271">
        <v>16203.3</v>
      </c>
      <c r="F567" s="272">
        <v>0</v>
      </c>
      <c r="G567" s="272">
        <v>0</v>
      </c>
      <c r="H567" s="271">
        <v>0</v>
      </c>
      <c r="I567" s="272">
        <v>0</v>
      </c>
      <c r="J567" s="272">
        <v>0</v>
      </c>
      <c r="K567" s="271">
        <v>16203.3</v>
      </c>
    </row>
    <row r="568" spans="1:11" ht="12.75">
      <c r="A568" s="284" t="s">
        <v>700</v>
      </c>
      <c r="B568" s="272" t="s">
        <v>658</v>
      </c>
      <c r="C568" s="286">
        <v>18755.11</v>
      </c>
      <c r="D568" s="271">
        <v>19734.6</v>
      </c>
      <c r="E568" s="271">
        <v>0</v>
      </c>
      <c r="F568" s="272">
        <v>0</v>
      </c>
      <c r="G568" s="272">
        <v>0</v>
      </c>
      <c r="H568" s="271">
        <v>980.03</v>
      </c>
      <c r="I568" s="272">
        <v>0</v>
      </c>
      <c r="J568" s="272">
        <v>0</v>
      </c>
      <c r="K568" s="271">
        <v>980.03</v>
      </c>
    </row>
    <row r="569" spans="1:11" ht="12.75">
      <c r="A569" s="284" t="s">
        <v>700</v>
      </c>
      <c r="B569" s="272" t="s">
        <v>658</v>
      </c>
      <c r="C569" s="286">
        <v>12700.76</v>
      </c>
      <c r="D569" s="271">
        <v>26737.2</v>
      </c>
      <c r="E569" s="271">
        <v>14036.44</v>
      </c>
      <c r="F569" s="272">
        <v>0</v>
      </c>
      <c r="G569" s="272">
        <v>0</v>
      </c>
      <c r="H569" s="271">
        <v>0</v>
      </c>
      <c r="I569" s="272">
        <v>0</v>
      </c>
      <c r="J569" s="272">
        <v>0</v>
      </c>
      <c r="K569" s="271">
        <v>14036.44</v>
      </c>
    </row>
    <row r="570" spans="1:11" ht="12.75">
      <c r="A570" s="284" t="s">
        <v>700</v>
      </c>
      <c r="B570" s="272" t="s">
        <v>659</v>
      </c>
      <c r="C570" s="286">
        <v>3542.76</v>
      </c>
      <c r="D570" s="271">
        <v>3543</v>
      </c>
      <c r="E570" s="271">
        <v>0</v>
      </c>
      <c r="F570" s="272">
        <v>0</v>
      </c>
      <c r="G570" s="272">
        <v>0</v>
      </c>
      <c r="H570" s="271">
        <v>0.24</v>
      </c>
      <c r="I570" s="272">
        <v>0</v>
      </c>
      <c r="J570" s="272">
        <v>0</v>
      </c>
      <c r="K570" s="271">
        <v>0.24</v>
      </c>
    </row>
    <row r="571" spans="1:11" ht="12.75">
      <c r="A571" s="284" t="s">
        <v>700</v>
      </c>
      <c r="B571" s="272" t="s">
        <v>659</v>
      </c>
      <c r="C571" s="286">
        <v>20353.83</v>
      </c>
      <c r="D571" s="271">
        <v>40390.2</v>
      </c>
      <c r="E571" s="271">
        <v>20036.37</v>
      </c>
      <c r="F571" s="272">
        <v>0</v>
      </c>
      <c r="G571" s="272">
        <v>0</v>
      </c>
      <c r="H571" s="271">
        <v>0</v>
      </c>
      <c r="I571" s="272">
        <v>0</v>
      </c>
      <c r="J571" s="272">
        <v>0</v>
      </c>
      <c r="K571" s="271">
        <v>20036.37</v>
      </c>
    </row>
    <row r="572" spans="1:11" ht="12.75">
      <c r="A572" s="284" t="s">
        <v>700</v>
      </c>
      <c r="B572" s="272" t="s">
        <v>660</v>
      </c>
      <c r="C572" s="286">
        <v>21266.06</v>
      </c>
      <c r="D572" s="271">
        <v>35823.57</v>
      </c>
      <c r="E572" s="271">
        <v>0</v>
      </c>
      <c r="F572" s="272">
        <v>0</v>
      </c>
      <c r="G572" s="272">
        <v>0</v>
      </c>
      <c r="H572" s="271">
        <v>3647.27</v>
      </c>
      <c r="I572" s="272">
        <v>0</v>
      </c>
      <c r="J572" s="272">
        <v>0</v>
      </c>
      <c r="K572" s="271">
        <v>3647.27</v>
      </c>
    </row>
    <row r="573" spans="1:11" ht="12.75">
      <c r="A573" s="284" t="s">
        <v>700</v>
      </c>
      <c r="B573" s="272" t="s">
        <v>660</v>
      </c>
      <c r="C573" s="286">
        <v>31074.09</v>
      </c>
      <c r="D573" s="271">
        <v>46026</v>
      </c>
      <c r="E573" s="271">
        <v>14951.91</v>
      </c>
      <c r="F573" s="272">
        <v>0</v>
      </c>
      <c r="G573" s="272">
        <v>0</v>
      </c>
      <c r="H573" s="271">
        <v>0</v>
      </c>
      <c r="I573" s="272">
        <v>0</v>
      </c>
      <c r="J573" s="272">
        <v>0</v>
      </c>
      <c r="K573" s="271">
        <v>14951.91</v>
      </c>
    </row>
    <row r="574" spans="1:11" ht="12.75">
      <c r="A574" s="284" t="s">
        <v>700</v>
      </c>
      <c r="B574" s="272" t="s">
        <v>661</v>
      </c>
      <c r="C574" s="286">
        <v>58771.31</v>
      </c>
      <c r="D574" s="271">
        <v>99060</v>
      </c>
      <c r="E574" s="271">
        <v>0</v>
      </c>
      <c r="F574" s="272">
        <v>0</v>
      </c>
      <c r="G574" s="272">
        <v>0</v>
      </c>
      <c r="H574" s="271">
        <v>10010</v>
      </c>
      <c r="I574" s="272">
        <v>0</v>
      </c>
      <c r="J574" s="272">
        <v>0</v>
      </c>
      <c r="K574" s="271">
        <v>10010</v>
      </c>
    </row>
    <row r="575" spans="1:11" ht="12.75">
      <c r="A575" s="284" t="s">
        <v>700</v>
      </c>
      <c r="B575" s="272" t="s">
        <v>661</v>
      </c>
      <c r="C575" s="286">
        <v>17300.71</v>
      </c>
      <c r="D575" s="271">
        <v>32385</v>
      </c>
      <c r="E575" s="271">
        <v>15084.29</v>
      </c>
      <c r="F575" s="272">
        <v>0</v>
      </c>
      <c r="G575" s="272">
        <v>0</v>
      </c>
      <c r="H575" s="271">
        <v>0</v>
      </c>
      <c r="I575" s="272">
        <v>0</v>
      </c>
      <c r="J575" s="272">
        <v>0</v>
      </c>
      <c r="K575" s="271">
        <v>15084.29</v>
      </c>
    </row>
    <row r="576" spans="1:11" ht="12.75">
      <c r="A576" s="284" t="s">
        <v>700</v>
      </c>
      <c r="B576" s="272" t="s">
        <v>662</v>
      </c>
      <c r="C576" s="286">
        <v>26403.45</v>
      </c>
      <c r="D576" s="271">
        <v>32692</v>
      </c>
      <c r="E576" s="271">
        <v>0</v>
      </c>
      <c r="F576" s="272">
        <v>0</v>
      </c>
      <c r="G576" s="272">
        <v>0</v>
      </c>
      <c r="H576" s="271">
        <v>3493.6</v>
      </c>
      <c r="I576" s="272">
        <v>0</v>
      </c>
      <c r="J576" s="272">
        <v>0</v>
      </c>
      <c r="K576" s="271">
        <v>3493.6</v>
      </c>
    </row>
    <row r="577" spans="1:11" ht="12.75">
      <c r="A577" s="284" t="s">
        <v>700</v>
      </c>
      <c r="B577" s="272" t="s">
        <v>664</v>
      </c>
      <c r="C577" s="286">
        <v>7589.52</v>
      </c>
      <c r="D577" s="271">
        <v>8294.4</v>
      </c>
      <c r="E577" s="271">
        <v>0</v>
      </c>
      <c r="F577" s="272">
        <v>0</v>
      </c>
      <c r="G577" s="272">
        <v>0</v>
      </c>
      <c r="H577" s="271">
        <v>837.6</v>
      </c>
      <c r="I577" s="272">
        <v>0</v>
      </c>
      <c r="J577" s="272">
        <v>0</v>
      </c>
      <c r="K577" s="271">
        <v>837.6</v>
      </c>
    </row>
    <row r="578" spans="1:11" ht="12.75">
      <c r="A578" s="284"/>
      <c r="B578" s="284"/>
      <c r="C578" s="287">
        <f>SUM(C563:C577)</f>
        <v>288761.27999999997</v>
      </c>
      <c r="D578" s="279">
        <f>SUM(D563:D577)</f>
        <v>448541.34</v>
      </c>
      <c r="E578" s="279">
        <f>SUM(E563:E577)</f>
        <v>95867.33000000002</v>
      </c>
      <c r="F578" s="280"/>
      <c r="G578" s="280"/>
      <c r="H578" s="279">
        <f>SUM(H563:H577)</f>
        <v>19772.139999999996</v>
      </c>
      <c r="I578" s="280"/>
      <c r="J578" s="280"/>
      <c r="K578" s="279">
        <f>SUM(K563:K577)</f>
        <v>115639.47000000003</v>
      </c>
    </row>
    <row r="579" spans="1:11" ht="12.75">
      <c r="A579" s="289" t="s">
        <v>691</v>
      </c>
      <c r="B579" s="284"/>
      <c r="C579" s="290">
        <f>C578+C562+C553</f>
        <v>1223791.2</v>
      </c>
      <c r="D579" s="283">
        <f>D578+D562+D553</f>
        <v>793935.61</v>
      </c>
      <c r="E579" s="283">
        <f>E578+E562+E553</f>
        <v>-162535.76</v>
      </c>
      <c r="F579" s="283">
        <v>0</v>
      </c>
      <c r="G579" s="283">
        <v>0</v>
      </c>
      <c r="H579" s="283">
        <f>H578+H562+H553</f>
        <v>-731.5400000000081</v>
      </c>
      <c r="I579" s="283">
        <v>0</v>
      </c>
      <c r="J579" s="283">
        <v>0</v>
      </c>
      <c r="K579" s="283">
        <f>K578+K562+K553</f>
        <v>-163267.3</v>
      </c>
    </row>
    <row r="580" spans="1:11" ht="12.75">
      <c r="A580" s="284" t="s">
        <v>701</v>
      </c>
      <c r="B580" s="270" t="s">
        <v>586</v>
      </c>
      <c r="C580" s="286">
        <v>4500</v>
      </c>
      <c r="D580" s="271">
        <v>0</v>
      </c>
      <c r="E580" s="271">
        <v>0</v>
      </c>
      <c r="F580" s="272">
        <v>0</v>
      </c>
      <c r="G580" s="272">
        <v>0</v>
      </c>
      <c r="H580" s="271">
        <v>0</v>
      </c>
      <c r="I580" s="272">
        <v>0</v>
      </c>
      <c r="J580" s="272">
        <v>0</v>
      </c>
      <c r="K580" s="271">
        <v>0</v>
      </c>
    </row>
    <row r="581" spans="1:11" ht="12.75">
      <c r="A581" s="284" t="s">
        <v>701</v>
      </c>
      <c r="B581" s="270" t="s">
        <v>586</v>
      </c>
      <c r="C581" s="286">
        <v>32679.87</v>
      </c>
      <c r="D581" s="271">
        <v>0</v>
      </c>
      <c r="E581" s="271">
        <v>-32679.87</v>
      </c>
      <c r="F581" s="272">
        <v>0</v>
      </c>
      <c r="G581" s="272">
        <v>0</v>
      </c>
      <c r="H581" s="271">
        <v>0</v>
      </c>
      <c r="I581" s="272">
        <v>0</v>
      </c>
      <c r="J581" s="272">
        <v>0</v>
      </c>
      <c r="K581" s="271">
        <v>-32679.87</v>
      </c>
    </row>
    <row r="582" spans="1:11" ht="12.75">
      <c r="A582" s="284" t="s">
        <v>701</v>
      </c>
      <c r="B582" s="270" t="s">
        <v>588</v>
      </c>
      <c r="C582" s="286">
        <v>852.89</v>
      </c>
      <c r="D582" s="271">
        <v>1736.98</v>
      </c>
      <c r="E582" s="271">
        <v>884.09</v>
      </c>
      <c r="F582" s="272">
        <v>0</v>
      </c>
      <c r="G582" s="272">
        <v>0</v>
      </c>
      <c r="H582" s="271">
        <v>0</v>
      </c>
      <c r="I582" s="272">
        <v>0</v>
      </c>
      <c r="J582" s="272">
        <v>0</v>
      </c>
      <c r="K582" s="271">
        <v>884.09</v>
      </c>
    </row>
    <row r="583" spans="1:11" ht="12.75">
      <c r="A583" s="284" t="s">
        <v>701</v>
      </c>
      <c r="B583" s="270" t="s">
        <v>590</v>
      </c>
      <c r="C583" s="286">
        <v>49302.12</v>
      </c>
      <c r="D583" s="271">
        <v>7068.92</v>
      </c>
      <c r="E583" s="271">
        <v>0</v>
      </c>
      <c r="F583" s="272">
        <v>0</v>
      </c>
      <c r="G583" s="272">
        <v>0</v>
      </c>
      <c r="H583" s="271">
        <v>-173.83</v>
      </c>
      <c r="I583" s="272">
        <v>0</v>
      </c>
      <c r="J583" s="272">
        <v>0</v>
      </c>
      <c r="K583" s="271">
        <v>-173.83</v>
      </c>
    </row>
    <row r="584" spans="1:11" ht="12.75">
      <c r="A584" s="284" t="s">
        <v>701</v>
      </c>
      <c r="B584" s="270" t="s">
        <v>592</v>
      </c>
      <c r="C584" s="286">
        <v>60663.12</v>
      </c>
      <c r="D584" s="271">
        <v>4984.8</v>
      </c>
      <c r="E584" s="271">
        <v>0</v>
      </c>
      <c r="F584" s="272">
        <v>0</v>
      </c>
      <c r="G584" s="272">
        <v>0</v>
      </c>
      <c r="H584" s="271">
        <v>-2077</v>
      </c>
      <c r="I584" s="272">
        <v>0</v>
      </c>
      <c r="J584" s="272">
        <v>0</v>
      </c>
      <c r="K584" s="271">
        <v>-2077</v>
      </c>
    </row>
    <row r="585" spans="1:11" ht="12.75">
      <c r="A585" s="284" t="s">
        <v>701</v>
      </c>
      <c r="B585" s="270" t="s">
        <v>592</v>
      </c>
      <c r="C585" s="286">
        <v>6394.47</v>
      </c>
      <c r="D585" s="271">
        <v>937.8</v>
      </c>
      <c r="E585" s="271">
        <v>-5456.67</v>
      </c>
      <c r="F585" s="272">
        <v>0</v>
      </c>
      <c r="G585" s="272">
        <v>0</v>
      </c>
      <c r="H585" s="271">
        <v>0</v>
      </c>
      <c r="I585" s="272">
        <v>0</v>
      </c>
      <c r="J585" s="272">
        <v>0</v>
      </c>
      <c r="K585" s="271">
        <v>-5456.67</v>
      </c>
    </row>
    <row r="586" spans="1:11" ht="12.75">
      <c r="A586" s="284" t="s">
        <v>701</v>
      </c>
      <c r="B586" s="270" t="s">
        <v>594</v>
      </c>
      <c r="C586" s="286">
        <v>24016.8</v>
      </c>
      <c r="D586" s="271">
        <v>1698.08</v>
      </c>
      <c r="E586" s="271">
        <v>0</v>
      </c>
      <c r="F586" s="272">
        <v>0</v>
      </c>
      <c r="G586" s="272">
        <v>0</v>
      </c>
      <c r="H586" s="271">
        <v>-188.68</v>
      </c>
      <c r="I586" s="272">
        <v>0</v>
      </c>
      <c r="J586" s="272">
        <v>0</v>
      </c>
      <c r="K586" s="271">
        <v>-188.68</v>
      </c>
    </row>
    <row r="587" spans="1:11" ht="12.75">
      <c r="A587" s="284" t="s">
        <v>701</v>
      </c>
      <c r="B587" s="270" t="s">
        <v>596</v>
      </c>
      <c r="C587" s="286">
        <v>46768.75</v>
      </c>
      <c r="D587" s="271">
        <v>5038.43</v>
      </c>
      <c r="E587" s="271">
        <v>0</v>
      </c>
      <c r="F587" s="272">
        <v>0</v>
      </c>
      <c r="G587" s="272">
        <v>0</v>
      </c>
      <c r="H587" s="271">
        <v>-1183.37</v>
      </c>
      <c r="I587" s="272">
        <v>0</v>
      </c>
      <c r="J587" s="272">
        <v>0</v>
      </c>
      <c r="K587" s="271">
        <v>-1183.37</v>
      </c>
    </row>
    <row r="588" spans="1:11" ht="12.75">
      <c r="A588" s="284" t="s">
        <v>701</v>
      </c>
      <c r="B588" s="270" t="s">
        <v>596</v>
      </c>
      <c r="C588" s="286">
        <v>1587.8</v>
      </c>
      <c r="D588" s="271">
        <v>282.16</v>
      </c>
      <c r="E588" s="271">
        <v>-1305.64</v>
      </c>
      <c r="F588" s="272">
        <v>0</v>
      </c>
      <c r="G588" s="272">
        <v>0</v>
      </c>
      <c r="H588" s="271">
        <v>0</v>
      </c>
      <c r="I588" s="272">
        <v>0</v>
      </c>
      <c r="J588" s="272">
        <v>0</v>
      </c>
      <c r="K588" s="271">
        <v>-1305.64</v>
      </c>
    </row>
    <row r="589" spans="1:11" ht="12.75">
      <c r="A589" s="284" t="s">
        <v>701</v>
      </c>
      <c r="B589" s="270" t="s">
        <v>598</v>
      </c>
      <c r="C589" s="286">
        <v>28692.21</v>
      </c>
      <c r="D589" s="271">
        <v>6879.2</v>
      </c>
      <c r="E589" s="271">
        <v>0</v>
      </c>
      <c r="F589" s="272">
        <v>0</v>
      </c>
      <c r="G589" s="272">
        <v>0</v>
      </c>
      <c r="H589" s="271">
        <v>-3095.64</v>
      </c>
      <c r="I589" s="272">
        <v>0</v>
      </c>
      <c r="J589" s="272">
        <v>0</v>
      </c>
      <c r="K589" s="271">
        <v>-3095.64</v>
      </c>
    </row>
    <row r="590" spans="1:11" ht="12.75">
      <c r="A590" s="284" t="s">
        <v>701</v>
      </c>
      <c r="B590" s="270" t="s">
        <v>598</v>
      </c>
      <c r="C590" s="286">
        <v>1055.25</v>
      </c>
      <c r="D590" s="271">
        <v>400</v>
      </c>
      <c r="E590" s="271">
        <v>-655.25</v>
      </c>
      <c r="F590" s="272">
        <v>0</v>
      </c>
      <c r="G590" s="272">
        <v>0</v>
      </c>
      <c r="H590" s="271">
        <v>0</v>
      </c>
      <c r="I590" s="272">
        <v>0</v>
      </c>
      <c r="J590" s="272">
        <v>0</v>
      </c>
      <c r="K590" s="271">
        <v>-655.25</v>
      </c>
    </row>
    <row r="591" spans="1:11" ht="12.75">
      <c r="A591" s="284" t="s">
        <v>701</v>
      </c>
      <c r="B591" s="270" t="s">
        <v>600</v>
      </c>
      <c r="C591" s="286">
        <v>7780</v>
      </c>
      <c r="D591" s="271">
        <v>3100</v>
      </c>
      <c r="E591" s="271">
        <v>0</v>
      </c>
      <c r="F591" s="272">
        <v>0</v>
      </c>
      <c r="G591" s="272">
        <v>0</v>
      </c>
      <c r="H591" s="271">
        <v>-600</v>
      </c>
      <c r="I591" s="272">
        <v>0</v>
      </c>
      <c r="J591" s="272">
        <v>0</v>
      </c>
      <c r="K591" s="271">
        <v>-600</v>
      </c>
    </row>
    <row r="592" spans="1:11" ht="12.75">
      <c r="A592" s="284" t="s">
        <v>701</v>
      </c>
      <c r="B592" s="270" t="s">
        <v>600</v>
      </c>
      <c r="C592" s="286">
        <v>13684.76</v>
      </c>
      <c r="D592" s="271">
        <v>4498.41</v>
      </c>
      <c r="E592" s="271">
        <v>-9186.35</v>
      </c>
      <c r="F592" s="272">
        <v>0</v>
      </c>
      <c r="G592" s="272">
        <v>0</v>
      </c>
      <c r="H592" s="271">
        <v>0</v>
      </c>
      <c r="I592" s="272">
        <v>0</v>
      </c>
      <c r="J592" s="272">
        <v>0</v>
      </c>
      <c r="K592" s="271">
        <v>-9186.35</v>
      </c>
    </row>
    <row r="593" spans="1:11" ht="12.75">
      <c r="A593" s="284" t="s">
        <v>701</v>
      </c>
      <c r="B593" s="270" t="s">
        <v>602</v>
      </c>
      <c r="C593" s="286">
        <v>22656.3</v>
      </c>
      <c r="D593" s="271">
        <v>4882.46</v>
      </c>
      <c r="E593" s="271">
        <v>0</v>
      </c>
      <c r="F593" s="272">
        <v>0</v>
      </c>
      <c r="G593" s="272">
        <v>0</v>
      </c>
      <c r="H593" s="271">
        <v>-644.22</v>
      </c>
      <c r="I593" s="272">
        <v>0</v>
      </c>
      <c r="J593" s="272">
        <v>0</v>
      </c>
      <c r="K593" s="271">
        <v>-644.22</v>
      </c>
    </row>
    <row r="594" spans="1:11" ht="12.75">
      <c r="A594" s="284" t="s">
        <v>701</v>
      </c>
      <c r="B594" s="270" t="s">
        <v>602</v>
      </c>
      <c r="C594" s="286">
        <v>1618.05</v>
      </c>
      <c r="D594" s="271">
        <v>432</v>
      </c>
      <c r="E594" s="271">
        <v>-1186.05</v>
      </c>
      <c r="F594" s="272">
        <v>0</v>
      </c>
      <c r="G594" s="272">
        <v>0</v>
      </c>
      <c r="H594" s="271">
        <v>0</v>
      </c>
      <c r="I594" s="272">
        <v>0</v>
      </c>
      <c r="J594" s="272">
        <v>0</v>
      </c>
      <c r="K594" s="271">
        <v>-1186.05</v>
      </c>
    </row>
    <row r="595" spans="1:11" ht="12.75">
      <c r="A595" s="284" t="s">
        <v>701</v>
      </c>
      <c r="B595" s="270" t="s">
        <v>604</v>
      </c>
      <c r="C595" s="286">
        <v>11744</v>
      </c>
      <c r="D595" s="271">
        <v>4953</v>
      </c>
      <c r="E595" s="271">
        <v>0</v>
      </c>
      <c r="F595" s="272">
        <v>0</v>
      </c>
      <c r="G595" s="272">
        <v>0</v>
      </c>
      <c r="H595" s="271">
        <v>-442</v>
      </c>
      <c r="I595" s="272">
        <v>0</v>
      </c>
      <c r="J595" s="272">
        <v>0</v>
      </c>
      <c r="K595" s="271">
        <v>-442</v>
      </c>
    </row>
    <row r="596" spans="1:11" ht="12.75">
      <c r="A596" s="284" t="s">
        <v>701</v>
      </c>
      <c r="B596" s="270" t="s">
        <v>604</v>
      </c>
      <c r="C596" s="286">
        <v>4586.95</v>
      </c>
      <c r="D596" s="271">
        <v>2003.3</v>
      </c>
      <c r="E596" s="271">
        <v>-2583.65</v>
      </c>
      <c r="F596" s="272">
        <v>0</v>
      </c>
      <c r="G596" s="272">
        <v>0</v>
      </c>
      <c r="H596" s="271">
        <v>0</v>
      </c>
      <c r="I596" s="272">
        <v>0</v>
      </c>
      <c r="J596" s="272">
        <v>0</v>
      </c>
      <c r="K596" s="271">
        <v>-2583.65</v>
      </c>
    </row>
    <row r="597" spans="1:11" ht="12.75">
      <c r="A597" s="284" t="s">
        <v>701</v>
      </c>
      <c r="B597" s="270" t="s">
        <v>606</v>
      </c>
      <c r="C597" s="286">
        <v>1407</v>
      </c>
      <c r="D597" s="271">
        <v>780</v>
      </c>
      <c r="E597" s="271">
        <v>-627</v>
      </c>
      <c r="F597" s="272">
        <v>0</v>
      </c>
      <c r="G597" s="272">
        <v>0</v>
      </c>
      <c r="H597" s="271">
        <v>0</v>
      </c>
      <c r="I597" s="272">
        <v>0</v>
      </c>
      <c r="J597" s="272">
        <v>0</v>
      </c>
      <c r="K597" s="271">
        <v>-627</v>
      </c>
    </row>
    <row r="598" spans="1:11" ht="12.75">
      <c r="A598" s="284" t="s">
        <v>701</v>
      </c>
      <c r="B598" s="270" t="s">
        <v>469</v>
      </c>
      <c r="C598" s="286">
        <v>32854.92</v>
      </c>
      <c r="D598" s="271">
        <v>10878.75</v>
      </c>
      <c r="E598" s="271">
        <v>-21976.17</v>
      </c>
      <c r="F598" s="272">
        <v>0</v>
      </c>
      <c r="G598" s="272">
        <v>0</v>
      </c>
      <c r="H598" s="271">
        <v>0</v>
      </c>
      <c r="I598" s="272">
        <v>0</v>
      </c>
      <c r="J598" s="272">
        <v>0</v>
      </c>
      <c r="K598" s="271">
        <v>-21976.17</v>
      </c>
    </row>
    <row r="599" spans="1:11" ht="12.75">
      <c r="A599" s="284" t="s">
        <v>701</v>
      </c>
      <c r="B599" s="270" t="s">
        <v>609</v>
      </c>
      <c r="C599" s="286">
        <v>2579.12</v>
      </c>
      <c r="D599" s="271">
        <v>1320</v>
      </c>
      <c r="E599" s="271">
        <v>0</v>
      </c>
      <c r="F599" s="272">
        <v>0</v>
      </c>
      <c r="G599" s="272">
        <v>0</v>
      </c>
      <c r="H599" s="271">
        <v>0</v>
      </c>
      <c r="I599" s="272">
        <v>0</v>
      </c>
      <c r="J599" s="272">
        <v>0</v>
      </c>
      <c r="K599" s="271">
        <v>0</v>
      </c>
    </row>
    <row r="600" spans="1:11" ht="12.75">
      <c r="A600" s="284" t="s">
        <v>701</v>
      </c>
      <c r="B600" s="270" t="s">
        <v>611</v>
      </c>
      <c r="C600" s="286">
        <v>32486.1</v>
      </c>
      <c r="D600" s="271">
        <v>6800.03</v>
      </c>
      <c r="E600" s="271">
        <v>0</v>
      </c>
      <c r="F600" s="272">
        <v>0</v>
      </c>
      <c r="G600" s="272">
        <v>0</v>
      </c>
      <c r="H600" s="271">
        <v>-3859.31</v>
      </c>
      <c r="I600" s="272">
        <v>0</v>
      </c>
      <c r="J600" s="272">
        <v>0</v>
      </c>
      <c r="K600" s="271">
        <v>-3859.31</v>
      </c>
    </row>
    <row r="601" spans="1:11" ht="12.75">
      <c r="A601" s="284" t="s">
        <v>701</v>
      </c>
      <c r="B601" s="270" t="s">
        <v>613</v>
      </c>
      <c r="C601" s="286">
        <v>52617.79</v>
      </c>
      <c r="D601" s="271">
        <v>18013.1</v>
      </c>
      <c r="E601" s="271">
        <v>-34604.69</v>
      </c>
      <c r="F601" s="272">
        <v>0</v>
      </c>
      <c r="G601" s="272">
        <v>0</v>
      </c>
      <c r="H601" s="271">
        <v>0</v>
      </c>
      <c r="I601" s="272">
        <v>0</v>
      </c>
      <c r="J601" s="272">
        <v>0</v>
      </c>
      <c r="K601" s="271">
        <v>-34604.69</v>
      </c>
    </row>
    <row r="602" spans="1:11" ht="12.75">
      <c r="A602" s="284" t="s">
        <v>701</v>
      </c>
      <c r="B602" s="270" t="s">
        <v>615</v>
      </c>
      <c r="C602" s="286">
        <v>158730</v>
      </c>
      <c r="D602" s="271">
        <v>79365</v>
      </c>
      <c r="E602" s="271">
        <v>0</v>
      </c>
      <c r="F602" s="272">
        <v>0</v>
      </c>
      <c r="G602" s="272">
        <v>0</v>
      </c>
      <c r="H602" s="271">
        <v>-27788.27</v>
      </c>
      <c r="I602" s="272">
        <v>0</v>
      </c>
      <c r="J602" s="272">
        <v>0</v>
      </c>
      <c r="K602" s="271">
        <v>-27788.27</v>
      </c>
    </row>
    <row r="603" spans="1:11" ht="12.75">
      <c r="A603" s="284" t="s">
        <v>701</v>
      </c>
      <c r="B603" s="270" t="s">
        <v>615</v>
      </c>
      <c r="C603" s="286">
        <v>141593</v>
      </c>
      <c r="D603" s="271">
        <v>70796.5</v>
      </c>
      <c r="E603" s="271">
        <v>-70796.5</v>
      </c>
      <c r="F603" s="272">
        <v>0</v>
      </c>
      <c r="G603" s="272">
        <v>0</v>
      </c>
      <c r="H603" s="271">
        <v>0</v>
      </c>
      <c r="I603" s="272">
        <v>0</v>
      </c>
      <c r="J603" s="272">
        <v>0</v>
      </c>
      <c r="K603" s="271">
        <v>-70796.5</v>
      </c>
    </row>
    <row r="604" spans="1:11" ht="12.75">
      <c r="A604" s="284" t="s">
        <v>701</v>
      </c>
      <c r="B604" s="270" t="s">
        <v>617</v>
      </c>
      <c r="C604" s="286">
        <v>19473.43</v>
      </c>
      <c r="D604" s="271">
        <v>3409.47</v>
      </c>
      <c r="E604" s="271">
        <v>0</v>
      </c>
      <c r="F604" s="272">
        <v>0</v>
      </c>
      <c r="G604" s="272">
        <v>0</v>
      </c>
      <c r="H604" s="271">
        <v>151.53</v>
      </c>
      <c r="I604" s="272">
        <v>0</v>
      </c>
      <c r="J604" s="272">
        <v>0</v>
      </c>
      <c r="K604" s="271">
        <v>151.53</v>
      </c>
    </row>
    <row r="605" spans="1:11" ht="12.75">
      <c r="A605" s="284" t="s">
        <v>701</v>
      </c>
      <c r="B605" s="270" t="s">
        <v>619</v>
      </c>
      <c r="C605" s="286">
        <v>4410.5</v>
      </c>
      <c r="D605" s="271">
        <v>244.18</v>
      </c>
      <c r="E605" s="271">
        <v>0</v>
      </c>
      <c r="F605" s="272">
        <v>0</v>
      </c>
      <c r="G605" s="272">
        <v>0</v>
      </c>
      <c r="H605" s="271">
        <v>-75.61</v>
      </c>
      <c r="I605" s="272">
        <v>0</v>
      </c>
      <c r="J605" s="272">
        <v>0</v>
      </c>
      <c r="K605" s="271">
        <v>-75.61</v>
      </c>
    </row>
    <row r="606" spans="1:11" ht="12.75">
      <c r="A606" s="284" t="s">
        <v>701</v>
      </c>
      <c r="B606" s="270" t="s">
        <v>619</v>
      </c>
      <c r="C606" s="286">
        <v>7469.99</v>
      </c>
      <c r="D606" s="271">
        <v>315.59</v>
      </c>
      <c r="E606" s="271">
        <v>-7154.4</v>
      </c>
      <c r="F606" s="272">
        <v>0</v>
      </c>
      <c r="G606" s="272">
        <v>0</v>
      </c>
      <c r="H606" s="271">
        <v>0</v>
      </c>
      <c r="I606" s="272">
        <v>0</v>
      </c>
      <c r="J606" s="272">
        <v>0</v>
      </c>
      <c r="K606" s="271">
        <v>-7154.4</v>
      </c>
    </row>
    <row r="607" spans="1:11" ht="12.75">
      <c r="A607" s="284" t="s">
        <v>701</v>
      </c>
      <c r="B607" s="270" t="s">
        <v>621</v>
      </c>
      <c r="C607" s="286">
        <v>2365</v>
      </c>
      <c r="D607" s="271">
        <v>1000</v>
      </c>
      <c r="E607" s="271">
        <v>0</v>
      </c>
      <c r="F607" s="272">
        <v>0</v>
      </c>
      <c r="G607" s="272">
        <v>0</v>
      </c>
      <c r="H607" s="271">
        <v>-600</v>
      </c>
      <c r="I607" s="272">
        <v>0</v>
      </c>
      <c r="J607" s="272">
        <v>0</v>
      </c>
      <c r="K607" s="271">
        <v>-600</v>
      </c>
    </row>
    <row r="608" spans="1:11" ht="12.75">
      <c r="A608" s="284" t="s">
        <v>701</v>
      </c>
      <c r="B608" s="270" t="s">
        <v>621</v>
      </c>
      <c r="C608" s="286">
        <v>18599.6</v>
      </c>
      <c r="D608" s="271">
        <v>2391.6</v>
      </c>
      <c r="E608" s="271">
        <v>-16208</v>
      </c>
      <c r="F608" s="272">
        <v>0</v>
      </c>
      <c r="G608" s="272">
        <v>0</v>
      </c>
      <c r="H608" s="271">
        <v>0</v>
      </c>
      <c r="I608" s="272">
        <v>0</v>
      </c>
      <c r="J608" s="272">
        <v>0</v>
      </c>
      <c r="K608" s="271">
        <v>-16208</v>
      </c>
    </row>
    <row r="609" spans="1:11" ht="12.75">
      <c r="A609" s="284" t="s">
        <v>701</v>
      </c>
      <c r="B609" s="270" t="s">
        <v>623</v>
      </c>
      <c r="C609" s="286">
        <v>2081.53</v>
      </c>
      <c r="D609" s="271">
        <v>1789.13</v>
      </c>
      <c r="E609" s="271">
        <v>-292.4</v>
      </c>
      <c r="F609" s="272">
        <v>0</v>
      </c>
      <c r="G609" s="272">
        <v>0</v>
      </c>
      <c r="H609" s="271">
        <v>0</v>
      </c>
      <c r="I609" s="272">
        <v>0</v>
      </c>
      <c r="J609" s="272">
        <v>0</v>
      </c>
      <c r="K609" s="271">
        <v>-292.4</v>
      </c>
    </row>
    <row r="610" spans="1:11" ht="12.75">
      <c r="A610" s="284" t="s">
        <v>701</v>
      </c>
      <c r="B610" s="270" t="s">
        <v>625</v>
      </c>
      <c r="C610" s="286">
        <v>20092.46</v>
      </c>
      <c r="D610" s="271">
        <v>7110.22</v>
      </c>
      <c r="E610" s="271">
        <v>-12982.24</v>
      </c>
      <c r="F610" s="272">
        <v>0</v>
      </c>
      <c r="G610" s="272">
        <v>0</v>
      </c>
      <c r="H610" s="271">
        <v>0</v>
      </c>
      <c r="I610" s="272">
        <v>0</v>
      </c>
      <c r="J610" s="272">
        <v>0</v>
      </c>
      <c r="K610" s="271">
        <v>-12982.24</v>
      </c>
    </row>
    <row r="611" spans="1:11" ht="12.75">
      <c r="A611" s="284" t="s">
        <v>690</v>
      </c>
      <c r="B611" s="1"/>
      <c r="C611" s="287">
        <f>SUM(C580:C610)</f>
        <v>815343.7799999999</v>
      </c>
      <c r="D611" s="279">
        <f>SUM(D580:D610)</f>
        <v>253109.11000000002</v>
      </c>
      <c r="E611" s="279">
        <f>SUM(E580:E610)</f>
        <v>-216810.78999999998</v>
      </c>
      <c r="F611" s="280"/>
      <c r="G611" s="280"/>
      <c r="H611" s="279">
        <f>SUM(H580:H610)</f>
        <v>-40576.4</v>
      </c>
      <c r="I611" s="280"/>
      <c r="J611" s="280"/>
      <c r="K611" s="279">
        <f>SUM(K580:K610)</f>
        <v>-257387.18999999997</v>
      </c>
    </row>
    <row r="612" spans="1:11" ht="12.75">
      <c r="A612" s="284" t="s">
        <v>701</v>
      </c>
      <c r="B612" s="272" t="s">
        <v>628</v>
      </c>
      <c r="C612" s="288">
        <v>800</v>
      </c>
      <c r="D612" s="273">
        <v>588</v>
      </c>
      <c r="E612" s="273">
        <v>0</v>
      </c>
      <c r="F612" s="274">
        <v>0</v>
      </c>
      <c r="G612" s="274">
        <v>0</v>
      </c>
      <c r="H612" s="273">
        <v>4</v>
      </c>
      <c r="I612" s="274">
        <v>0</v>
      </c>
      <c r="J612" s="274">
        <v>0</v>
      </c>
      <c r="K612" s="273">
        <v>4</v>
      </c>
    </row>
    <row r="613" spans="1:11" ht="12.75">
      <c r="A613" s="284" t="s">
        <v>701</v>
      </c>
      <c r="B613" s="272" t="s">
        <v>628</v>
      </c>
      <c r="C613" s="288">
        <v>26197.9</v>
      </c>
      <c r="D613" s="273">
        <v>6759.06</v>
      </c>
      <c r="E613" s="273">
        <v>-19438.84</v>
      </c>
      <c r="F613" s="274">
        <v>0</v>
      </c>
      <c r="G613" s="274">
        <v>0</v>
      </c>
      <c r="H613" s="273">
        <v>0</v>
      </c>
      <c r="I613" s="274">
        <v>0</v>
      </c>
      <c r="J613" s="274">
        <v>0</v>
      </c>
      <c r="K613" s="273">
        <v>-19438.84</v>
      </c>
    </row>
    <row r="614" spans="1:11" ht="12.75">
      <c r="A614" s="284" t="s">
        <v>701</v>
      </c>
      <c r="B614" s="272" t="s">
        <v>630</v>
      </c>
      <c r="C614" s="288">
        <v>10090.5</v>
      </c>
      <c r="D614" s="273">
        <v>4060</v>
      </c>
      <c r="E614" s="273">
        <v>-6030.5</v>
      </c>
      <c r="F614" s="274">
        <v>0</v>
      </c>
      <c r="G614" s="274">
        <v>0</v>
      </c>
      <c r="H614" s="273">
        <v>0</v>
      </c>
      <c r="I614" s="274">
        <v>0</v>
      </c>
      <c r="J614" s="274">
        <v>0</v>
      </c>
      <c r="K614" s="273">
        <v>-6030.5</v>
      </c>
    </row>
    <row r="615" spans="1:11" ht="12.75">
      <c r="A615" s="284" t="s">
        <v>701</v>
      </c>
      <c r="B615" s="272" t="s">
        <v>632</v>
      </c>
      <c r="C615" s="288">
        <v>10687.09</v>
      </c>
      <c r="D615" s="273">
        <v>5182.62</v>
      </c>
      <c r="E615" s="273">
        <v>-5504.47</v>
      </c>
      <c r="F615" s="274">
        <v>0</v>
      </c>
      <c r="G615" s="274">
        <v>0</v>
      </c>
      <c r="H615" s="273">
        <v>0</v>
      </c>
      <c r="I615" s="274">
        <v>0</v>
      </c>
      <c r="J615" s="274">
        <v>0</v>
      </c>
      <c r="K615" s="273">
        <v>-5504.47</v>
      </c>
    </row>
    <row r="616" spans="1:11" ht="12.75">
      <c r="A616" s="284" t="s">
        <v>701</v>
      </c>
      <c r="B616" s="272" t="s">
        <v>634</v>
      </c>
      <c r="C616" s="288">
        <v>24660.54</v>
      </c>
      <c r="D616" s="273">
        <v>13865.16</v>
      </c>
      <c r="E616" s="273">
        <v>-10795.38</v>
      </c>
      <c r="F616" s="274">
        <v>0</v>
      </c>
      <c r="G616" s="274">
        <v>0</v>
      </c>
      <c r="H616" s="273">
        <v>0</v>
      </c>
      <c r="I616" s="274">
        <v>0</v>
      </c>
      <c r="J616" s="274">
        <v>0</v>
      </c>
      <c r="K616" s="273">
        <v>-10795.38</v>
      </c>
    </row>
    <row r="617" spans="1:11" ht="12.75">
      <c r="A617" s="284" t="s">
        <v>701</v>
      </c>
      <c r="B617" s="272" t="s">
        <v>636</v>
      </c>
      <c r="C617" s="288">
        <v>15463.94</v>
      </c>
      <c r="D617" s="273">
        <v>6324.39</v>
      </c>
      <c r="E617" s="273">
        <v>-9139.55</v>
      </c>
      <c r="F617" s="274">
        <v>0</v>
      </c>
      <c r="G617" s="274">
        <v>0</v>
      </c>
      <c r="H617" s="273">
        <v>0</v>
      </c>
      <c r="I617" s="274">
        <v>0</v>
      </c>
      <c r="J617" s="274">
        <v>0</v>
      </c>
      <c r="K617" s="273">
        <v>-9139.55</v>
      </c>
    </row>
    <row r="618" spans="1:11" ht="12.75">
      <c r="A618" s="284" t="s">
        <v>701</v>
      </c>
      <c r="B618" s="272" t="s">
        <v>638</v>
      </c>
      <c r="C618" s="288">
        <v>14876</v>
      </c>
      <c r="D618" s="273">
        <v>10131.12</v>
      </c>
      <c r="E618" s="273">
        <v>0</v>
      </c>
      <c r="F618" s="274">
        <v>0</v>
      </c>
      <c r="G618" s="274">
        <v>0</v>
      </c>
      <c r="H618" s="273">
        <v>920.52</v>
      </c>
      <c r="I618" s="274">
        <v>0</v>
      </c>
      <c r="J618" s="274">
        <v>0</v>
      </c>
      <c r="K618" s="273">
        <v>920.52</v>
      </c>
    </row>
    <row r="619" spans="1:11" ht="12.75">
      <c r="A619" s="284" t="s">
        <v>701</v>
      </c>
      <c r="B619" s="272" t="s">
        <v>638</v>
      </c>
      <c r="C619" s="288">
        <v>16910.17</v>
      </c>
      <c r="D619" s="273">
        <v>12241.77</v>
      </c>
      <c r="E619" s="273">
        <v>-4668.4</v>
      </c>
      <c r="F619" s="274">
        <v>0</v>
      </c>
      <c r="G619" s="274">
        <v>0</v>
      </c>
      <c r="H619" s="273">
        <v>0</v>
      </c>
      <c r="I619" s="274">
        <v>0</v>
      </c>
      <c r="J619" s="274">
        <v>0</v>
      </c>
      <c r="K619" s="275">
        <v>-4668.4</v>
      </c>
    </row>
    <row r="620" spans="1:11" ht="12.75">
      <c r="A620" s="284" t="s">
        <v>198</v>
      </c>
      <c r="B620" s="1"/>
      <c r="C620" s="291">
        <f>SUM(C612:C619)</f>
        <v>119686.14</v>
      </c>
      <c r="D620" s="291">
        <f>SUM(D612:D619)</f>
        <v>59152.12000000001</v>
      </c>
      <c r="E620" s="291">
        <f>SUM(E612:E619)</f>
        <v>-55577.14000000001</v>
      </c>
      <c r="F620" s="292"/>
      <c r="G620" s="292"/>
      <c r="H620" s="291">
        <f>SUM(H612:H619)</f>
        <v>924.52</v>
      </c>
      <c r="I620" s="292"/>
      <c r="J620" s="292"/>
      <c r="K620" s="279">
        <f>SUM(K612:K619)</f>
        <v>-54652.62000000001</v>
      </c>
    </row>
    <row r="621" spans="1:11" ht="12.75">
      <c r="A621" s="284" t="s">
        <v>701</v>
      </c>
      <c r="B621" s="272" t="s">
        <v>655</v>
      </c>
      <c r="C621" s="286">
        <v>14896.34</v>
      </c>
      <c r="D621" s="271">
        <v>16575</v>
      </c>
      <c r="E621" s="271">
        <v>1678.66</v>
      </c>
      <c r="F621" s="272">
        <v>0</v>
      </c>
      <c r="G621" s="272">
        <v>0</v>
      </c>
      <c r="H621" s="271">
        <v>0</v>
      </c>
      <c r="I621" s="272">
        <v>0</v>
      </c>
      <c r="J621" s="272">
        <v>0</v>
      </c>
      <c r="K621" s="271">
        <v>1678.66</v>
      </c>
    </row>
    <row r="622" spans="1:11" ht="12.75">
      <c r="A622" s="284" t="s">
        <v>701</v>
      </c>
      <c r="B622" s="272" t="s">
        <v>656</v>
      </c>
      <c r="C622" s="286">
        <v>11901.85</v>
      </c>
      <c r="D622" s="271">
        <v>13456.62</v>
      </c>
      <c r="E622" s="271">
        <v>0</v>
      </c>
      <c r="F622" s="272">
        <v>0</v>
      </c>
      <c r="G622" s="272">
        <v>0</v>
      </c>
      <c r="H622" s="271">
        <v>1264.8</v>
      </c>
      <c r="I622" s="272">
        <v>0</v>
      </c>
      <c r="J622" s="272">
        <v>0</v>
      </c>
      <c r="K622" s="271">
        <v>1264.8</v>
      </c>
    </row>
    <row r="623" spans="1:11" ht="12.75">
      <c r="A623" s="284" t="s">
        <v>701</v>
      </c>
      <c r="B623" s="272" t="s">
        <v>656</v>
      </c>
      <c r="C623" s="286">
        <v>13308.84</v>
      </c>
      <c r="D623" s="271">
        <v>27888</v>
      </c>
      <c r="E623" s="271">
        <v>14579.16</v>
      </c>
      <c r="F623" s="272">
        <v>0</v>
      </c>
      <c r="G623" s="272">
        <v>0</v>
      </c>
      <c r="H623" s="271">
        <v>0</v>
      </c>
      <c r="I623" s="272">
        <v>0</v>
      </c>
      <c r="J623" s="272">
        <v>0</v>
      </c>
      <c r="K623" s="271">
        <v>14579.16</v>
      </c>
    </row>
    <row r="624" spans="1:11" ht="12.75">
      <c r="A624" s="284" t="s">
        <v>701</v>
      </c>
      <c r="B624" s="272" t="s">
        <v>657</v>
      </c>
      <c r="C624" s="286">
        <v>16670.95</v>
      </c>
      <c r="D624" s="271">
        <v>16974</v>
      </c>
      <c r="E624" s="271">
        <v>0</v>
      </c>
      <c r="F624" s="272">
        <v>0</v>
      </c>
      <c r="G624" s="272">
        <v>0</v>
      </c>
      <c r="H624" s="271">
        <v>303.05</v>
      </c>
      <c r="I624" s="272">
        <v>0</v>
      </c>
      <c r="J624" s="272">
        <v>0</v>
      </c>
      <c r="K624" s="271">
        <v>303.05</v>
      </c>
    </row>
    <row r="625" spans="1:11" ht="12.75">
      <c r="A625" s="284" t="s">
        <v>701</v>
      </c>
      <c r="B625" s="272" t="s">
        <v>657</v>
      </c>
      <c r="C625" s="286">
        <v>14225.7</v>
      </c>
      <c r="D625" s="271">
        <v>30996</v>
      </c>
      <c r="E625" s="271">
        <v>16770.3</v>
      </c>
      <c r="F625" s="272">
        <v>0</v>
      </c>
      <c r="G625" s="272">
        <v>0</v>
      </c>
      <c r="H625" s="271">
        <v>0</v>
      </c>
      <c r="I625" s="272">
        <v>0</v>
      </c>
      <c r="J625" s="272">
        <v>0</v>
      </c>
      <c r="K625" s="271">
        <v>16770.3</v>
      </c>
    </row>
    <row r="626" spans="1:11" ht="12.75">
      <c r="A626" s="284" t="s">
        <v>701</v>
      </c>
      <c r="B626" s="272" t="s">
        <v>658</v>
      </c>
      <c r="C626" s="286">
        <v>25286.63</v>
      </c>
      <c r="D626" s="271">
        <v>26764.8</v>
      </c>
      <c r="E626" s="271">
        <v>0</v>
      </c>
      <c r="F626" s="272">
        <v>0</v>
      </c>
      <c r="G626" s="272">
        <v>0</v>
      </c>
      <c r="H626" s="271">
        <v>1478.71</v>
      </c>
      <c r="I626" s="272">
        <v>0</v>
      </c>
      <c r="J626" s="272">
        <v>0</v>
      </c>
      <c r="K626" s="271">
        <v>1478.71</v>
      </c>
    </row>
    <row r="627" spans="1:11" ht="12.75">
      <c r="A627" s="284" t="s">
        <v>701</v>
      </c>
      <c r="B627" s="272" t="s">
        <v>658</v>
      </c>
      <c r="C627" s="286">
        <v>12700.76</v>
      </c>
      <c r="D627" s="271">
        <v>27417.6</v>
      </c>
      <c r="E627" s="271">
        <v>14716.84</v>
      </c>
      <c r="F627" s="272">
        <v>0</v>
      </c>
      <c r="G627" s="272">
        <v>0</v>
      </c>
      <c r="H627" s="271">
        <v>0</v>
      </c>
      <c r="I627" s="272">
        <v>0</v>
      </c>
      <c r="J627" s="272">
        <v>0</v>
      </c>
      <c r="K627" s="271">
        <v>14716.84</v>
      </c>
    </row>
    <row r="628" spans="1:11" ht="12.75">
      <c r="A628" s="284" t="s">
        <v>701</v>
      </c>
      <c r="B628" s="272" t="s">
        <v>659</v>
      </c>
      <c r="C628" s="286">
        <v>3542.76</v>
      </c>
      <c r="D628" s="271">
        <v>3645</v>
      </c>
      <c r="E628" s="271">
        <v>0</v>
      </c>
      <c r="F628" s="272">
        <v>0</v>
      </c>
      <c r="G628" s="272">
        <v>0</v>
      </c>
      <c r="H628" s="271">
        <v>102.24</v>
      </c>
      <c r="I628" s="272">
        <v>0</v>
      </c>
      <c r="J628" s="272">
        <v>0</v>
      </c>
      <c r="K628" s="271">
        <v>102.24</v>
      </c>
    </row>
    <row r="629" spans="1:11" ht="12.75">
      <c r="A629" s="284" t="s">
        <v>701</v>
      </c>
      <c r="B629" s="272" t="s">
        <v>659</v>
      </c>
      <c r="C629" s="286">
        <v>20353.83</v>
      </c>
      <c r="D629" s="271">
        <v>41553</v>
      </c>
      <c r="E629" s="271">
        <v>21199.17</v>
      </c>
      <c r="F629" s="272">
        <v>0</v>
      </c>
      <c r="G629" s="272">
        <v>0</v>
      </c>
      <c r="H629" s="271">
        <v>0</v>
      </c>
      <c r="I629" s="272">
        <v>0</v>
      </c>
      <c r="J629" s="272">
        <v>0</v>
      </c>
      <c r="K629" s="271">
        <v>21199.17</v>
      </c>
    </row>
    <row r="630" spans="1:11" ht="12.75">
      <c r="A630" s="284" t="s">
        <v>701</v>
      </c>
      <c r="B630" s="272" t="s">
        <v>660</v>
      </c>
      <c r="C630" s="286">
        <v>21266.06</v>
      </c>
      <c r="D630" s="271">
        <v>37374.01</v>
      </c>
      <c r="E630" s="271">
        <v>0</v>
      </c>
      <c r="F630" s="272">
        <v>0</v>
      </c>
      <c r="G630" s="272">
        <v>0</v>
      </c>
      <c r="H630" s="271">
        <v>5197.71</v>
      </c>
      <c r="I630" s="272">
        <v>0</v>
      </c>
      <c r="J630" s="272">
        <v>0</v>
      </c>
      <c r="K630" s="271">
        <v>5197.71</v>
      </c>
    </row>
    <row r="631" spans="1:11" ht="12.75">
      <c r="A631" s="284" t="s">
        <v>701</v>
      </c>
      <c r="B631" s="272" t="s">
        <v>660</v>
      </c>
      <c r="C631" s="286">
        <v>31074.09</v>
      </c>
      <c r="D631" s="271">
        <v>48018</v>
      </c>
      <c r="E631" s="271">
        <v>16943.91</v>
      </c>
      <c r="F631" s="272">
        <v>0</v>
      </c>
      <c r="G631" s="272">
        <v>0</v>
      </c>
      <c r="H631" s="271">
        <v>0</v>
      </c>
      <c r="I631" s="272">
        <v>0</v>
      </c>
      <c r="J631" s="272">
        <v>0</v>
      </c>
      <c r="K631" s="271">
        <v>16943.91</v>
      </c>
    </row>
    <row r="632" spans="1:11" ht="12.75">
      <c r="A632" s="284" t="s">
        <v>701</v>
      </c>
      <c r="B632" s="272" t="s">
        <v>661</v>
      </c>
      <c r="C632" s="286">
        <v>66768.48</v>
      </c>
      <c r="D632" s="271">
        <v>112518</v>
      </c>
      <c r="E632" s="271">
        <v>0</v>
      </c>
      <c r="F632" s="272">
        <v>0</v>
      </c>
      <c r="G632" s="272">
        <v>0</v>
      </c>
      <c r="H632" s="271">
        <v>15470.83</v>
      </c>
      <c r="I632" s="272">
        <v>0</v>
      </c>
      <c r="J632" s="272">
        <v>0</v>
      </c>
      <c r="K632" s="271">
        <v>15470.83</v>
      </c>
    </row>
    <row r="633" spans="1:11" ht="12.75">
      <c r="A633" s="284" t="s">
        <v>701</v>
      </c>
      <c r="B633" s="272" t="s">
        <v>661</v>
      </c>
      <c r="C633" s="286">
        <v>17300.71</v>
      </c>
      <c r="D633" s="271">
        <v>34157.25</v>
      </c>
      <c r="E633" s="271">
        <v>16856.54</v>
      </c>
      <c r="F633" s="272">
        <v>0</v>
      </c>
      <c r="G633" s="272">
        <v>0</v>
      </c>
      <c r="H633" s="271">
        <v>0</v>
      </c>
      <c r="I633" s="272">
        <v>0</v>
      </c>
      <c r="J633" s="272">
        <v>0</v>
      </c>
      <c r="K633" s="271">
        <v>16856.54</v>
      </c>
    </row>
    <row r="634" spans="1:11" ht="12.75">
      <c r="A634" s="284" t="s">
        <v>701</v>
      </c>
      <c r="B634" s="272" t="s">
        <v>662</v>
      </c>
      <c r="C634" s="286">
        <v>26403.45</v>
      </c>
      <c r="D634" s="271">
        <v>33330</v>
      </c>
      <c r="E634" s="271">
        <v>0</v>
      </c>
      <c r="F634" s="272">
        <v>0</v>
      </c>
      <c r="G634" s="272">
        <v>0</v>
      </c>
      <c r="H634" s="271">
        <v>4131.6</v>
      </c>
      <c r="I634" s="272">
        <v>0</v>
      </c>
      <c r="J634" s="272">
        <v>0</v>
      </c>
      <c r="K634" s="271">
        <v>4131.6</v>
      </c>
    </row>
    <row r="635" spans="1:11" ht="12.75">
      <c r="A635" s="284" t="s">
        <v>701</v>
      </c>
      <c r="B635" s="272" t="s">
        <v>664</v>
      </c>
      <c r="C635" s="286">
        <v>7589.52</v>
      </c>
      <c r="D635" s="271">
        <v>8859.6</v>
      </c>
      <c r="E635" s="271">
        <v>0</v>
      </c>
      <c r="F635" s="272">
        <v>0</v>
      </c>
      <c r="G635" s="272">
        <v>0</v>
      </c>
      <c r="H635" s="271">
        <v>1402.8</v>
      </c>
      <c r="I635" s="272">
        <v>0</v>
      </c>
      <c r="J635" s="272">
        <v>0</v>
      </c>
      <c r="K635" s="271">
        <v>1402.8</v>
      </c>
    </row>
    <row r="636" spans="1:11" ht="12.75">
      <c r="A636" s="284"/>
      <c r="B636" s="1"/>
      <c r="C636" s="287">
        <f>SUM(C621:C635)</f>
        <v>303289.97000000003</v>
      </c>
      <c r="D636" s="279">
        <f>SUM(D621:D635)</f>
        <v>479526.88</v>
      </c>
      <c r="E636" s="279">
        <f>SUM(E621:E635)</f>
        <v>102744.57999999999</v>
      </c>
      <c r="F636" s="280"/>
      <c r="G636" s="280"/>
      <c r="H636" s="279">
        <f>SUM(H621:H635)</f>
        <v>29351.74</v>
      </c>
      <c r="I636" s="280"/>
      <c r="J636" s="280"/>
      <c r="K636" s="279">
        <f>SUM(K621:K635)</f>
        <v>132096.32</v>
      </c>
    </row>
    <row r="637" spans="1:11" ht="12.75">
      <c r="A637" s="289" t="s">
        <v>691</v>
      </c>
      <c r="B637" s="1"/>
      <c r="C637" s="290">
        <f>C636+C620+C611</f>
        <v>1238319.89</v>
      </c>
      <c r="D637" s="283">
        <f>D636+D620+D611</f>
        <v>791788.11</v>
      </c>
      <c r="E637" s="283">
        <f>E636+E620+E611</f>
        <v>-169643.35</v>
      </c>
      <c r="F637" s="283">
        <v>0</v>
      </c>
      <c r="G637" s="283">
        <v>0</v>
      </c>
      <c r="H637" s="283">
        <f>H636+H620+H611</f>
        <v>-10300.14</v>
      </c>
      <c r="I637" s="283">
        <v>0</v>
      </c>
      <c r="J637" s="283">
        <v>0</v>
      </c>
      <c r="K637" s="283">
        <f>K636+K620+K611</f>
        <v>-179943.49</v>
      </c>
    </row>
    <row r="638" spans="1:11" ht="12.75">
      <c r="A638" s="284" t="s">
        <v>702</v>
      </c>
      <c r="B638" s="270" t="s">
        <v>586</v>
      </c>
      <c r="C638" s="286">
        <v>4500</v>
      </c>
      <c r="D638" s="271">
        <v>0</v>
      </c>
      <c r="E638" s="271">
        <v>0</v>
      </c>
      <c r="F638" s="272">
        <v>0</v>
      </c>
      <c r="G638" s="272">
        <v>0</v>
      </c>
      <c r="H638" s="271">
        <v>0</v>
      </c>
      <c r="I638" s="272">
        <v>0</v>
      </c>
      <c r="J638" s="272">
        <v>0</v>
      </c>
      <c r="K638" s="271">
        <v>0</v>
      </c>
    </row>
    <row r="639" spans="1:11" ht="12.75">
      <c r="A639" s="284" t="s">
        <v>702</v>
      </c>
      <c r="B639" s="270" t="s">
        <v>586</v>
      </c>
      <c r="C639" s="286">
        <v>32679.87</v>
      </c>
      <c r="D639" s="271">
        <v>0</v>
      </c>
      <c r="E639" s="271">
        <v>-32679.87</v>
      </c>
      <c r="F639" s="272">
        <v>0</v>
      </c>
      <c r="G639" s="272">
        <v>0</v>
      </c>
      <c r="H639" s="271">
        <v>0</v>
      </c>
      <c r="I639" s="272">
        <v>0</v>
      </c>
      <c r="J639" s="272">
        <v>0</v>
      </c>
      <c r="K639" s="271">
        <v>-32679.87</v>
      </c>
    </row>
    <row r="640" spans="1:11" ht="12.75">
      <c r="A640" s="284" t="s">
        <v>702</v>
      </c>
      <c r="B640" s="270" t="s">
        <v>588</v>
      </c>
      <c r="C640" s="286">
        <v>852.89</v>
      </c>
      <c r="D640" s="271">
        <v>1945.94</v>
      </c>
      <c r="E640" s="271">
        <v>1093.05</v>
      </c>
      <c r="F640" s="272">
        <v>0</v>
      </c>
      <c r="G640" s="272">
        <v>0</v>
      </c>
      <c r="H640" s="271">
        <v>0</v>
      </c>
      <c r="I640" s="272">
        <v>0</v>
      </c>
      <c r="J640" s="272">
        <v>0</v>
      </c>
      <c r="K640" s="271">
        <v>1093.05</v>
      </c>
    </row>
    <row r="641" spans="1:11" ht="12.75">
      <c r="A641" s="284" t="s">
        <v>702</v>
      </c>
      <c r="B641" s="270" t="s">
        <v>590</v>
      </c>
      <c r="C641" s="286">
        <v>49302.12</v>
      </c>
      <c r="D641" s="271">
        <v>6993.6</v>
      </c>
      <c r="E641" s="271">
        <v>0</v>
      </c>
      <c r="F641" s="272">
        <v>0</v>
      </c>
      <c r="G641" s="272">
        <v>0</v>
      </c>
      <c r="H641" s="271">
        <v>-249.15</v>
      </c>
      <c r="I641" s="272">
        <v>0</v>
      </c>
      <c r="J641" s="272">
        <v>0</v>
      </c>
      <c r="K641" s="271">
        <v>-249.15</v>
      </c>
    </row>
    <row r="642" spans="1:11" ht="12.75">
      <c r="A642" s="284" t="s">
        <v>702</v>
      </c>
      <c r="B642" s="270" t="s">
        <v>592</v>
      </c>
      <c r="C642" s="286">
        <v>60663.12</v>
      </c>
      <c r="D642" s="271">
        <v>4486.32</v>
      </c>
      <c r="E642" s="271">
        <v>0</v>
      </c>
      <c r="F642" s="272">
        <v>0</v>
      </c>
      <c r="G642" s="272">
        <v>0</v>
      </c>
      <c r="H642" s="271">
        <v>-2575.48</v>
      </c>
      <c r="I642" s="272">
        <v>0</v>
      </c>
      <c r="J642" s="272">
        <v>0</v>
      </c>
      <c r="K642" s="271">
        <v>-2575.48</v>
      </c>
    </row>
    <row r="643" spans="1:11" ht="12.75">
      <c r="A643" s="284" t="s">
        <v>702</v>
      </c>
      <c r="B643" s="270" t="s">
        <v>592</v>
      </c>
      <c r="C643" s="286">
        <v>6394.47</v>
      </c>
      <c r="D643" s="271">
        <v>844.02</v>
      </c>
      <c r="E643" s="271">
        <v>-5550.45</v>
      </c>
      <c r="F643" s="272">
        <v>0</v>
      </c>
      <c r="G643" s="272">
        <v>0</v>
      </c>
      <c r="H643" s="271">
        <v>0</v>
      </c>
      <c r="I643" s="272">
        <v>0</v>
      </c>
      <c r="J643" s="272">
        <v>0</v>
      </c>
      <c r="K643" s="271">
        <v>-5550.45</v>
      </c>
    </row>
    <row r="644" spans="1:11" ht="12.75">
      <c r="A644" s="284" t="s">
        <v>702</v>
      </c>
      <c r="B644" s="270" t="s">
        <v>594</v>
      </c>
      <c r="C644" s="286">
        <v>24016.8</v>
      </c>
      <c r="D644" s="271">
        <v>1682.36</v>
      </c>
      <c r="E644" s="271">
        <v>0</v>
      </c>
      <c r="F644" s="272">
        <v>0</v>
      </c>
      <c r="G644" s="272">
        <v>0</v>
      </c>
      <c r="H644" s="271">
        <v>-204.4</v>
      </c>
      <c r="I644" s="272">
        <v>0</v>
      </c>
      <c r="J644" s="272">
        <v>0</v>
      </c>
      <c r="K644" s="271">
        <v>-204.4</v>
      </c>
    </row>
    <row r="645" spans="1:11" ht="12.75">
      <c r="A645" s="284" t="s">
        <v>702</v>
      </c>
      <c r="B645" s="270" t="s">
        <v>596</v>
      </c>
      <c r="C645" s="286">
        <v>46768.75</v>
      </c>
      <c r="D645" s="271">
        <v>5032.34</v>
      </c>
      <c r="E645" s="271">
        <v>0</v>
      </c>
      <c r="F645" s="272">
        <v>0</v>
      </c>
      <c r="G645" s="272">
        <v>0</v>
      </c>
      <c r="H645" s="271">
        <v>-1189.46</v>
      </c>
      <c r="I645" s="272">
        <v>0</v>
      </c>
      <c r="J645" s="272">
        <v>0</v>
      </c>
      <c r="K645" s="271">
        <v>-1189.46</v>
      </c>
    </row>
    <row r="646" spans="1:11" ht="12.75">
      <c r="A646" s="284" t="s">
        <v>702</v>
      </c>
      <c r="B646" s="270" t="s">
        <v>596</v>
      </c>
      <c r="C646" s="286">
        <v>1587.8</v>
      </c>
      <c r="D646" s="271">
        <v>281.82</v>
      </c>
      <c r="E646" s="271">
        <v>-1305.98</v>
      </c>
      <c r="F646" s="272">
        <v>0</v>
      </c>
      <c r="G646" s="272">
        <v>0</v>
      </c>
      <c r="H646" s="271">
        <v>0</v>
      </c>
      <c r="I646" s="272">
        <v>0</v>
      </c>
      <c r="J646" s="272">
        <v>0</v>
      </c>
      <c r="K646" s="271">
        <v>-1305.98</v>
      </c>
    </row>
    <row r="647" spans="1:11" ht="12.75">
      <c r="A647" s="284" t="s">
        <v>702</v>
      </c>
      <c r="B647" s="270" t="s">
        <v>598</v>
      </c>
      <c r="C647" s="286">
        <v>28692.21</v>
      </c>
      <c r="D647" s="271">
        <v>6879.2</v>
      </c>
      <c r="E647" s="271">
        <v>0</v>
      </c>
      <c r="F647" s="272">
        <v>0</v>
      </c>
      <c r="G647" s="272">
        <v>0</v>
      </c>
      <c r="H647" s="271">
        <v>-3095.64</v>
      </c>
      <c r="I647" s="272">
        <v>0</v>
      </c>
      <c r="J647" s="272">
        <v>0</v>
      </c>
      <c r="K647" s="271">
        <v>-3095.64</v>
      </c>
    </row>
    <row r="648" spans="1:11" ht="12.75">
      <c r="A648" s="284" t="s">
        <v>702</v>
      </c>
      <c r="B648" s="270" t="s">
        <v>598</v>
      </c>
      <c r="C648" s="286">
        <v>1055.25</v>
      </c>
      <c r="D648" s="271">
        <v>400</v>
      </c>
      <c r="E648" s="271">
        <v>-655.25</v>
      </c>
      <c r="F648" s="272">
        <v>0</v>
      </c>
      <c r="G648" s="272">
        <v>0</v>
      </c>
      <c r="H648" s="271">
        <v>0</v>
      </c>
      <c r="I648" s="272">
        <v>0</v>
      </c>
      <c r="J648" s="272">
        <v>0</v>
      </c>
      <c r="K648" s="271">
        <v>-655.25</v>
      </c>
    </row>
    <row r="649" spans="1:11" ht="12.75">
      <c r="A649" s="284" t="s">
        <v>702</v>
      </c>
      <c r="B649" s="270" t="s">
        <v>600</v>
      </c>
      <c r="C649" s="286">
        <v>7780</v>
      </c>
      <c r="D649" s="271">
        <v>2915</v>
      </c>
      <c r="E649" s="271">
        <v>0</v>
      </c>
      <c r="F649" s="272">
        <v>0</v>
      </c>
      <c r="G649" s="272">
        <v>0</v>
      </c>
      <c r="H649" s="271">
        <v>-785</v>
      </c>
      <c r="I649" s="272">
        <v>0</v>
      </c>
      <c r="J649" s="272">
        <v>0</v>
      </c>
      <c r="K649" s="271">
        <v>-785</v>
      </c>
    </row>
    <row r="650" spans="1:11" ht="12.75">
      <c r="A650" s="284" t="s">
        <v>702</v>
      </c>
      <c r="B650" s="270" t="s">
        <v>600</v>
      </c>
      <c r="C650" s="286">
        <v>13684.76</v>
      </c>
      <c r="D650" s="271">
        <v>4229.96</v>
      </c>
      <c r="E650" s="271">
        <v>-9454.8</v>
      </c>
      <c r="F650" s="272">
        <v>0</v>
      </c>
      <c r="G650" s="272">
        <v>0</v>
      </c>
      <c r="H650" s="271">
        <v>0</v>
      </c>
      <c r="I650" s="272">
        <v>0</v>
      </c>
      <c r="J650" s="272">
        <v>0</v>
      </c>
      <c r="K650" s="271">
        <v>-9454.8</v>
      </c>
    </row>
    <row r="651" spans="1:11" ht="12.75">
      <c r="A651" s="284" t="s">
        <v>702</v>
      </c>
      <c r="B651" s="270" t="s">
        <v>602</v>
      </c>
      <c r="C651" s="286">
        <v>22656.3</v>
      </c>
      <c r="D651" s="271">
        <v>4746.84</v>
      </c>
      <c r="E651" s="271">
        <v>0</v>
      </c>
      <c r="F651" s="272">
        <v>0</v>
      </c>
      <c r="G651" s="272">
        <v>0</v>
      </c>
      <c r="H651" s="271">
        <v>-779.84</v>
      </c>
      <c r="I651" s="272">
        <v>0</v>
      </c>
      <c r="J651" s="272">
        <v>0</v>
      </c>
      <c r="K651" s="271">
        <v>-779.84</v>
      </c>
    </row>
    <row r="652" spans="1:11" ht="12.75">
      <c r="A652" s="284" t="s">
        <v>702</v>
      </c>
      <c r="B652" s="270" t="s">
        <v>602</v>
      </c>
      <c r="C652" s="286">
        <v>1618.05</v>
      </c>
      <c r="D652" s="271">
        <v>420</v>
      </c>
      <c r="E652" s="271">
        <v>-1198.05</v>
      </c>
      <c r="F652" s="272">
        <v>0</v>
      </c>
      <c r="G652" s="272">
        <v>0</v>
      </c>
      <c r="H652" s="271">
        <v>0</v>
      </c>
      <c r="I652" s="272">
        <v>0</v>
      </c>
      <c r="J652" s="272">
        <v>0</v>
      </c>
      <c r="K652" s="271">
        <v>-1198.05</v>
      </c>
    </row>
    <row r="653" spans="1:11" ht="12.75">
      <c r="A653" s="284" t="s">
        <v>702</v>
      </c>
      <c r="B653" s="270" t="s">
        <v>604</v>
      </c>
      <c r="C653" s="286">
        <v>11744</v>
      </c>
      <c r="D653" s="271">
        <v>4700.8</v>
      </c>
      <c r="E653" s="271">
        <v>0</v>
      </c>
      <c r="F653" s="272">
        <v>0</v>
      </c>
      <c r="G653" s="272">
        <v>0</v>
      </c>
      <c r="H653" s="271">
        <v>-694.2</v>
      </c>
      <c r="I653" s="272">
        <v>0</v>
      </c>
      <c r="J653" s="272">
        <v>0</v>
      </c>
      <c r="K653" s="271">
        <v>-694.2</v>
      </c>
    </row>
    <row r="654" spans="1:11" ht="12.75">
      <c r="A654" s="284" t="s">
        <v>702</v>
      </c>
      <c r="B654" s="270" t="s">
        <v>604</v>
      </c>
      <c r="C654" s="286">
        <v>4586.95</v>
      </c>
      <c r="D654" s="271">
        <v>1901.29</v>
      </c>
      <c r="E654" s="271">
        <v>-2685.66</v>
      </c>
      <c r="F654" s="272">
        <v>0</v>
      </c>
      <c r="G654" s="272">
        <v>0</v>
      </c>
      <c r="H654" s="271">
        <v>0</v>
      </c>
      <c r="I654" s="272">
        <v>0</v>
      </c>
      <c r="J654" s="272">
        <v>0</v>
      </c>
      <c r="K654" s="271">
        <v>-2685.66</v>
      </c>
    </row>
    <row r="655" spans="1:11" ht="12.75">
      <c r="A655" s="284" t="s">
        <v>702</v>
      </c>
      <c r="B655" s="270" t="s">
        <v>606</v>
      </c>
      <c r="C655" s="286">
        <v>1407</v>
      </c>
      <c r="D655" s="271">
        <v>780</v>
      </c>
      <c r="E655" s="271">
        <v>-627</v>
      </c>
      <c r="F655" s="272">
        <v>0</v>
      </c>
      <c r="G655" s="272">
        <v>0</v>
      </c>
      <c r="H655" s="271">
        <v>0</v>
      </c>
      <c r="I655" s="272">
        <v>0</v>
      </c>
      <c r="J655" s="272">
        <v>0</v>
      </c>
      <c r="K655" s="271">
        <v>-627</v>
      </c>
    </row>
    <row r="656" spans="1:11" ht="12.75">
      <c r="A656" s="284" t="s">
        <v>702</v>
      </c>
      <c r="B656" s="270" t="s">
        <v>469</v>
      </c>
      <c r="C656" s="286">
        <v>32854.92</v>
      </c>
      <c r="D656" s="271">
        <v>7098.22</v>
      </c>
      <c r="E656" s="271">
        <v>-25756.7</v>
      </c>
      <c r="F656" s="272">
        <v>0</v>
      </c>
      <c r="G656" s="272">
        <v>0</v>
      </c>
      <c r="H656" s="271">
        <v>0</v>
      </c>
      <c r="I656" s="272">
        <v>0</v>
      </c>
      <c r="J656" s="272">
        <v>0</v>
      </c>
      <c r="K656" s="271">
        <v>-25756.7</v>
      </c>
    </row>
    <row r="657" spans="1:11" ht="12.75">
      <c r="A657" s="284" t="s">
        <v>702</v>
      </c>
      <c r="B657" s="270" t="s">
        <v>609</v>
      </c>
      <c r="C657" s="286">
        <v>2579.12</v>
      </c>
      <c r="D657" s="271">
        <v>1320</v>
      </c>
      <c r="E657" s="271">
        <v>0</v>
      </c>
      <c r="F657" s="272">
        <v>0</v>
      </c>
      <c r="G657" s="272">
        <v>0</v>
      </c>
      <c r="H657" s="271">
        <v>0</v>
      </c>
      <c r="I657" s="272">
        <v>0</v>
      </c>
      <c r="J657" s="272">
        <v>0</v>
      </c>
      <c r="K657" s="271">
        <v>0</v>
      </c>
    </row>
    <row r="658" spans="1:11" ht="12.75">
      <c r="A658" s="284" t="s">
        <v>702</v>
      </c>
      <c r="B658" s="270" t="s">
        <v>611</v>
      </c>
      <c r="C658" s="286">
        <v>32486.1</v>
      </c>
      <c r="D658" s="271">
        <v>7154.3</v>
      </c>
      <c r="E658" s="271">
        <v>0</v>
      </c>
      <c r="F658" s="272">
        <v>0</v>
      </c>
      <c r="G658" s="272">
        <v>0</v>
      </c>
      <c r="H658" s="271">
        <v>-3505.04</v>
      </c>
      <c r="I658" s="272">
        <v>0</v>
      </c>
      <c r="J658" s="272">
        <v>0</v>
      </c>
      <c r="K658" s="271">
        <v>-3505.04</v>
      </c>
    </row>
    <row r="659" spans="1:11" ht="12.75">
      <c r="A659" s="284" t="s">
        <v>702</v>
      </c>
      <c r="B659" s="270" t="s">
        <v>613</v>
      </c>
      <c r="C659" s="286">
        <v>52617.79</v>
      </c>
      <c r="D659" s="271">
        <v>16165.89</v>
      </c>
      <c r="E659" s="271">
        <v>-36451.9</v>
      </c>
      <c r="F659" s="272">
        <v>0</v>
      </c>
      <c r="G659" s="272">
        <v>0</v>
      </c>
      <c r="H659" s="271">
        <v>0</v>
      </c>
      <c r="I659" s="272">
        <v>0</v>
      </c>
      <c r="J659" s="272">
        <v>0</v>
      </c>
      <c r="K659" s="271">
        <v>-36451.9</v>
      </c>
    </row>
    <row r="660" spans="1:11" ht="12.75">
      <c r="A660" s="284" t="s">
        <v>702</v>
      </c>
      <c r="B660" s="270" t="s">
        <v>615</v>
      </c>
      <c r="C660" s="286">
        <v>158730</v>
      </c>
      <c r="D660" s="271">
        <v>79206.27</v>
      </c>
      <c r="E660" s="271">
        <v>0</v>
      </c>
      <c r="F660" s="272">
        <v>0</v>
      </c>
      <c r="G660" s="272">
        <v>0</v>
      </c>
      <c r="H660" s="271">
        <v>-27947</v>
      </c>
      <c r="I660" s="272">
        <v>0</v>
      </c>
      <c r="J660" s="272">
        <v>0</v>
      </c>
      <c r="K660" s="271">
        <v>-27947</v>
      </c>
    </row>
    <row r="661" spans="1:11" ht="12.75">
      <c r="A661" s="284" t="s">
        <v>702</v>
      </c>
      <c r="B661" s="270" t="s">
        <v>615</v>
      </c>
      <c r="C661" s="286">
        <v>141593</v>
      </c>
      <c r="D661" s="271">
        <v>70654.91</v>
      </c>
      <c r="E661" s="271">
        <v>-70938.09</v>
      </c>
      <c r="F661" s="272">
        <v>0</v>
      </c>
      <c r="G661" s="272">
        <v>0</v>
      </c>
      <c r="H661" s="271">
        <v>0</v>
      </c>
      <c r="I661" s="272">
        <v>0</v>
      </c>
      <c r="J661" s="272">
        <v>0</v>
      </c>
      <c r="K661" s="271">
        <v>-70938.09</v>
      </c>
    </row>
    <row r="662" spans="1:11" ht="12.75">
      <c r="A662" s="284" t="s">
        <v>702</v>
      </c>
      <c r="B662" s="270" t="s">
        <v>617</v>
      </c>
      <c r="C662" s="286">
        <v>19473.43</v>
      </c>
      <c r="D662" s="271">
        <v>1704.74</v>
      </c>
      <c r="E662" s="271">
        <v>0</v>
      </c>
      <c r="F662" s="272">
        <v>0</v>
      </c>
      <c r="G662" s="272">
        <v>0</v>
      </c>
      <c r="H662" s="271">
        <v>-1553.2</v>
      </c>
      <c r="I662" s="272">
        <v>0</v>
      </c>
      <c r="J662" s="272">
        <v>0</v>
      </c>
      <c r="K662" s="271">
        <v>-1553.2</v>
      </c>
    </row>
    <row r="663" spans="1:11" ht="12.75">
      <c r="A663" s="284" t="s">
        <v>702</v>
      </c>
      <c r="B663" s="270" t="s">
        <v>619</v>
      </c>
      <c r="C663" s="286">
        <v>4410.5</v>
      </c>
      <c r="D663" s="271">
        <v>244.18</v>
      </c>
      <c r="E663" s="271">
        <v>0</v>
      </c>
      <c r="F663" s="272">
        <v>0</v>
      </c>
      <c r="G663" s="272">
        <v>0</v>
      </c>
      <c r="H663" s="271">
        <v>-75.61</v>
      </c>
      <c r="I663" s="272">
        <v>0</v>
      </c>
      <c r="J663" s="272">
        <v>0</v>
      </c>
      <c r="K663" s="271">
        <v>-75.61</v>
      </c>
    </row>
    <row r="664" spans="1:11" ht="12.75">
      <c r="A664" s="284" t="s">
        <v>702</v>
      </c>
      <c r="B664" s="270" t="s">
        <v>619</v>
      </c>
      <c r="C664" s="286">
        <v>7469.99</v>
      </c>
      <c r="D664" s="271">
        <v>315.59</v>
      </c>
      <c r="E664" s="271">
        <v>-7154.4</v>
      </c>
      <c r="F664" s="272">
        <v>0</v>
      </c>
      <c r="G664" s="272">
        <v>0</v>
      </c>
      <c r="H664" s="271">
        <v>0</v>
      </c>
      <c r="I664" s="272">
        <v>0</v>
      </c>
      <c r="J664" s="272">
        <v>0</v>
      </c>
      <c r="K664" s="271">
        <v>-7154.4</v>
      </c>
    </row>
    <row r="665" spans="1:11" ht="12.75">
      <c r="A665" s="284" t="s">
        <v>702</v>
      </c>
      <c r="B665" s="270" t="s">
        <v>621</v>
      </c>
      <c r="C665" s="286">
        <v>2365</v>
      </c>
      <c r="D665" s="271">
        <v>946</v>
      </c>
      <c r="E665" s="271">
        <v>0</v>
      </c>
      <c r="F665" s="272">
        <v>0</v>
      </c>
      <c r="G665" s="272">
        <v>0</v>
      </c>
      <c r="H665" s="271">
        <v>-654</v>
      </c>
      <c r="I665" s="272">
        <v>0</v>
      </c>
      <c r="J665" s="272">
        <v>0</v>
      </c>
      <c r="K665" s="271">
        <v>-654</v>
      </c>
    </row>
    <row r="666" spans="1:11" ht="12.75">
      <c r="A666" s="284" t="s">
        <v>702</v>
      </c>
      <c r="B666" s="270" t="s">
        <v>621</v>
      </c>
      <c r="C666" s="286">
        <v>18599.6</v>
      </c>
      <c r="D666" s="271">
        <v>2262.45</v>
      </c>
      <c r="E666" s="271">
        <v>-16337.15</v>
      </c>
      <c r="F666" s="272">
        <v>0</v>
      </c>
      <c r="G666" s="272">
        <v>0</v>
      </c>
      <c r="H666" s="271">
        <v>0</v>
      </c>
      <c r="I666" s="272">
        <v>0</v>
      </c>
      <c r="J666" s="272">
        <v>0</v>
      </c>
      <c r="K666" s="271">
        <v>-16337.15</v>
      </c>
    </row>
    <row r="667" spans="1:11" ht="12.75">
      <c r="A667" s="284" t="s">
        <v>702</v>
      </c>
      <c r="B667" s="270" t="s">
        <v>623</v>
      </c>
      <c r="C667" s="286">
        <v>2081.53</v>
      </c>
      <c r="D667" s="271">
        <v>1756.51</v>
      </c>
      <c r="E667" s="271">
        <v>-325.02</v>
      </c>
      <c r="F667" s="272">
        <v>0</v>
      </c>
      <c r="G667" s="272">
        <v>0</v>
      </c>
      <c r="H667" s="271">
        <v>0</v>
      </c>
      <c r="I667" s="272">
        <v>0</v>
      </c>
      <c r="J667" s="272">
        <v>0</v>
      </c>
      <c r="K667" s="271">
        <v>-325.02</v>
      </c>
    </row>
    <row r="668" spans="1:11" ht="12.75">
      <c r="A668" s="284" t="s">
        <v>702</v>
      </c>
      <c r="B668" s="270" t="s">
        <v>625</v>
      </c>
      <c r="C668" s="286">
        <v>20092.46</v>
      </c>
      <c r="D668" s="271">
        <v>7170.14</v>
      </c>
      <c r="E668" s="271">
        <v>-12922.32</v>
      </c>
      <c r="F668" s="272">
        <v>0</v>
      </c>
      <c r="G668" s="272">
        <v>0</v>
      </c>
      <c r="H668" s="271">
        <v>0</v>
      </c>
      <c r="I668" s="272">
        <v>0</v>
      </c>
      <c r="J668" s="272">
        <v>0</v>
      </c>
      <c r="K668" s="271">
        <v>-12922.32</v>
      </c>
    </row>
    <row r="669" spans="1:11" ht="12.75">
      <c r="A669" s="284" t="s">
        <v>690</v>
      </c>
      <c r="B669" s="1"/>
      <c r="C669" s="287">
        <f>SUM(C638:C668)</f>
        <v>815343.7799999999</v>
      </c>
      <c r="D669" s="279">
        <f>SUM(D638:D668)</f>
        <v>244238.69000000006</v>
      </c>
      <c r="E669" s="279">
        <f>SUM(E638:E668)</f>
        <v>-222949.59</v>
      </c>
      <c r="F669" s="280"/>
      <c r="G669" s="280"/>
      <c r="H669" s="279">
        <f>SUM(H638:H668)</f>
        <v>-43308.02</v>
      </c>
      <c r="I669" s="280"/>
      <c r="J669" s="280"/>
      <c r="K669" s="279">
        <f>SUM(K638:K668)</f>
        <v>-266257.61</v>
      </c>
    </row>
    <row r="670" spans="1:11" ht="12.75">
      <c r="A670" s="284" t="s">
        <v>702</v>
      </c>
      <c r="B670" s="272" t="s">
        <v>628</v>
      </c>
      <c r="C670" s="288">
        <v>800</v>
      </c>
      <c r="D670" s="273">
        <v>630</v>
      </c>
      <c r="E670" s="273">
        <v>0</v>
      </c>
      <c r="F670" s="274">
        <v>0</v>
      </c>
      <c r="G670" s="274">
        <v>0</v>
      </c>
      <c r="H670" s="273">
        <v>46</v>
      </c>
      <c r="I670" s="274">
        <v>0</v>
      </c>
      <c r="J670" s="274">
        <v>0</v>
      </c>
      <c r="K670" s="273">
        <v>46</v>
      </c>
    </row>
    <row r="671" spans="1:11" ht="12.75">
      <c r="A671" s="284" t="s">
        <v>702</v>
      </c>
      <c r="B671" s="272" t="s">
        <v>628</v>
      </c>
      <c r="C671" s="288">
        <v>26197.9</v>
      </c>
      <c r="D671" s="273">
        <v>7241.85</v>
      </c>
      <c r="E671" s="273">
        <v>-18956.05</v>
      </c>
      <c r="F671" s="274">
        <v>0</v>
      </c>
      <c r="G671" s="274">
        <v>0</v>
      </c>
      <c r="H671" s="273">
        <v>0</v>
      </c>
      <c r="I671" s="274">
        <v>0</v>
      </c>
      <c r="J671" s="274">
        <v>0</v>
      </c>
      <c r="K671" s="273">
        <v>-18956.05</v>
      </c>
    </row>
    <row r="672" spans="1:11" ht="12.75">
      <c r="A672" s="284" t="s">
        <v>702</v>
      </c>
      <c r="B672" s="272" t="s">
        <v>630</v>
      </c>
      <c r="C672" s="288">
        <v>10090.5</v>
      </c>
      <c r="D672" s="273">
        <v>4200</v>
      </c>
      <c r="E672" s="273">
        <v>-5890.5</v>
      </c>
      <c r="F672" s="274">
        <v>0</v>
      </c>
      <c r="G672" s="274">
        <v>0</v>
      </c>
      <c r="H672" s="273">
        <v>0</v>
      </c>
      <c r="I672" s="274">
        <v>0</v>
      </c>
      <c r="J672" s="274">
        <v>0</v>
      </c>
      <c r="K672" s="273">
        <v>-5890.5</v>
      </c>
    </row>
    <row r="673" spans="1:11" ht="12.75">
      <c r="A673" s="284" t="s">
        <v>702</v>
      </c>
      <c r="B673" s="272" t="s">
        <v>632</v>
      </c>
      <c r="C673" s="288">
        <v>10687.09</v>
      </c>
      <c r="D673" s="273">
        <v>5198.06</v>
      </c>
      <c r="E673" s="273">
        <v>-5489.03</v>
      </c>
      <c r="F673" s="274">
        <v>0</v>
      </c>
      <c r="G673" s="274">
        <v>0</v>
      </c>
      <c r="H673" s="273">
        <v>0</v>
      </c>
      <c r="I673" s="274">
        <v>0</v>
      </c>
      <c r="J673" s="274">
        <v>0</v>
      </c>
      <c r="K673" s="273">
        <v>-5489.03</v>
      </c>
    </row>
    <row r="674" spans="1:11" ht="12.75">
      <c r="A674" s="284" t="s">
        <v>702</v>
      </c>
      <c r="B674" s="272" t="s">
        <v>634</v>
      </c>
      <c r="C674" s="288">
        <v>24660.54</v>
      </c>
      <c r="D674" s="273">
        <v>13693.12</v>
      </c>
      <c r="E674" s="273">
        <v>-10967.42</v>
      </c>
      <c r="F674" s="274">
        <v>0</v>
      </c>
      <c r="G674" s="274">
        <v>0</v>
      </c>
      <c r="H674" s="273">
        <v>0</v>
      </c>
      <c r="I674" s="274">
        <v>0</v>
      </c>
      <c r="J674" s="274">
        <v>0</v>
      </c>
      <c r="K674" s="273">
        <v>-10967.42</v>
      </c>
    </row>
    <row r="675" spans="1:11" ht="12.75">
      <c r="A675" s="284" t="s">
        <v>702</v>
      </c>
      <c r="B675" s="272" t="s">
        <v>636</v>
      </c>
      <c r="C675" s="288">
        <v>15463.94</v>
      </c>
      <c r="D675" s="273">
        <v>6336.03</v>
      </c>
      <c r="E675" s="273">
        <v>-9127.91</v>
      </c>
      <c r="F675" s="274">
        <v>0</v>
      </c>
      <c r="G675" s="274">
        <v>0</v>
      </c>
      <c r="H675" s="273">
        <v>0</v>
      </c>
      <c r="I675" s="274">
        <v>0</v>
      </c>
      <c r="J675" s="274">
        <v>0</v>
      </c>
      <c r="K675" s="273">
        <v>-9127.91</v>
      </c>
    </row>
    <row r="676" spans="1:11" ht="12.75">
      <c r="A676" s="284" t="s">
        <v>702</v>
      </c>
      <c r="B676" s="272" t="s">
        <v>638</v>
      </c>
      <c r="C676" s="288">
        <v>14876</v>
      </c>
      <c r="D676" s="273">
        <v>10440</v>
      </c>
      <c r="E676" s="273">
        <v>0</v>
      </c>
      <c r="F676" s="274">
        <v>0</v>
      </c>
      <c r="G676" s="274">
        <v>0</v>
      </c>
      <c r="H676" s="273">
        <v>1229.4</v>
      </c>
      <c r="I676" s="274">
        <v>0</v>
      </c>
      <c r="J676" s="274">
        <v>0</v>
      </c>
      <c r="K676" s="273">
        <v>1229.4</v>
      </c>
    </row>
    <row r="677" spans="1:11" ht="12.75">
      <c r="A677" s="284" t="s">
        <v>702</v>
      </c>
      <c r="B677" s="272" t="s">
        <v>638</v>
      </c>
      <c r="C677" s="288">
        <v>16910.17</v>
      </c>
      <c r="D677" s="273">
        <v>12615</v>
      </c>
      <c r="E677" s="273">
        <v>-4295.17</v>
      </c>
      <c r="F677" s="274">
        <v>0</v>
      </c>
      <c r="G677" s="274">
        <v>0</v>
      </c>
      <c r="H677" s="273">
        <v>0</v>
      </c>
      <c r="I677" s="274">
        <v>0</v>
      </c>
      <c r="J677" s="274">
        <v>0</v>
      </c>
      <c r="K677" s="275">
        <v>-4295.17</v>
      </c>
    </row>
    <row r="678" spans="1:11" ht="12.75">
      <c r="A678" s="284" t="s">
        <v>198</v>
      </c>
      <c r="B678" s="1"/>
      <c r="C678" s="279">
        <f>SUM(C670:C677)</f>
        <v>119686.14</v>
      </c>
      <c r="D678" s="279">
        <f>SUM(D670:D677)</f>
        <v>60354.06</v>
      </c>
      <c r="E678" s="279">
        <f>SUM(E670:E677)</f>
        <v>-54726.08</v>
      </c>
      <c r="F678" s="280"/>
      <c r="G678" s="280"/>
      <c r="H678" s="279">
        <f>SUM(H670:H677)</f>
        <v>1275.4</v>
      </c>
      <c r="I678" s="280"/>
      <c r="J678" s="280"/>
      <c r="K678" s="279">
        <f>SUM(K670:K677)</f>
        <v>-53450.68</v>
      </c>
    </row>
    <row r="679" spans="1:11" ht="12.75">
      <c r="A679" s="284" t="s">
        <v>702</v>
      </c>
      <c r="B679" s="272" t="s">
        <v>655</v>
      </c>
      <c r="C679" s="286">
        <v>14896.34</v>
      </c>
      <c r="D679" s="271">
        <v>16689.75</v>
      </c>
      <c r="E679" s="271">
        <v>1793.41</v>
      </c>
      <c r="F679" s="272">
        <v>0</v>
      </c>
      <c r="G679" s="272">
        <v>0</v>
      </c>
      <c r="H679" s="271">
        <v>0</v>
      </c>
      <c r="I679" s="272">
        <v>0</v>
      </c>
      <c r="J679" s="272">
        <v>0</v>
      </c>
      <c r="K679" s="271">
        <v>1793.41</v>
      </c>
    </row>
    <row r="680" spans="1:11" ht="12.75">
      <c r="A680" s="284" t="s">
        <v>702</v>
      </c>
      <c r="B680" s="272" t="s">
        <v>656</v>
      </c>
      <c r="C680" s="286">
        <v>11901.85</v>
      </c>
      <c r="D680" s="271">
        <v>13780.88</v>
      </c>
      <c r="E680" s="271">
        <v>0</v>
      </c>
      <c r="F680" s="272">
        <v>0</v>
      </c>
      <c r="G680" s="272">
        <v>0</v>
      </c>
      <c r="H680" s="271">
        <v>1589.06</v>
      </c>
      <c r="I680" s="272">
        <v>0</v>
      </c>
      <c r="J680" s="272">
        <v>0</v>
      </c>
      <c r="K680" s="271">
        <v>1589.06</v>
      </c>
    </row>
    <row r="681" spans="1:11" ht="12.75">
      <c r="A681" s="284" t="s">
        <v>702</v>
      </c>
      <c r="B681" s="272" t="s">
        <v>656</v>
      </c>
      <c r="C681" s="286">
        <v>13308.84</v>
      </c>
      <c r="D681" s="271">
        <v>28560</v>
      </c>
      <c r="E681" s="271">
        <v>15251.16</v>
      </c>
      <c r="F681" s="272">
        <v>0</v>
      </c>
      <c r="G681" s="272">
        <v>0</v>
      </c>
      <c r="H681" s="271">
        <v>0</v>
      </c>
      <c r="I681" s="272">
        <v>0</v>
      </c>
      <c r="J681" s="272">
        <v>0</v>
      </c>
      <c r="K681" s="271">
        <v>15251.16</v>
      </c>
    </row>
    <row r="682" spans="1:11" ht="12.75">
      <c r="A682" s="284" t="s">
        <v>702</v>
      </c>
      <c r="B682" s="272" t="s">
        <v>657</v>
      </c>
      <c r="C682" s="286">
        <v>14818.62</v>
      </c>
      <c r="D682" s="271">
        <v>15548</v>
      </c>
      <c r="E682" s="271">
        <v>0</v>
      </c>
      <c r="F682" s="272">
        <v>0</v>
      </c>
      <c r="G682" s="272">
        <v>0</v>
      </c>
      <c r="H682" s="271">
        <v>729.38</v>
      </c>
      <c r="I682" s="272">
        <v>0</v>
      </c>
      <c r="J682" s="272">
        <v>0</v>
      </c>
      <c r="K682" s="271">
        <v>729.38</v>
      </c>
    </row>
    <row r="683" spans="1:11" ht="12.75">
      <c r="A683" s="284" t="s">
        <v>702</v>
      </c>
      <c r="B683" s="272" t="s">
        <v>657</v>
      </c>
      <c r="C683" s="286">
        <v>12645.07</v>
      </c>
      <c r="D683" s="271">
        <v>28392</v>
      </c>
      <c r="E683" s="271">
        <v>15746.93</v>
      </c>
      <c r="F683" s="272">
        <v>0</v>
      </c>
      <c r="G683" s="272">
        <v>0</v>
      </c>
      <c r="H683" s="271">
        <v>0</v>
      </c>
      <c r="I683" s="272">
        <v>0</v>
      </c>
      <c r="J683" s="272">
        <v>0</v>
      </c>
      <c r="K683" s="271">
        <v>15746.93</v>
      </c>
    </row>
    <row r="684" spans="1:11" ht="12.75">
      <c r="A684" s="284" t="s">
        <v>702</v>
      </c>
      <c r="B684" s="272" t="s">
        <v>658</v>
      </c>
      <c r="C684" s="286">
        <v>38781.48</v>
      </c>
      <c r="D684" s="271">
        <v>41724</v>
      </c>
      <c r="E684" s="271">
        <v>0</v>
      </c>
      <c r="F684" s="272">
        <v>0</v>
      </c>
      <c r="G684" s="272">
        <v>0</v>
      </c>
      <c r="H684" s="271">
        <v>2943.06</v>
      </c>
      <c r="I684" s="272">
        <v>0</v>
      </c>
      <c r="J684" s="272">
        <v>0</v>
      </c>
      <c r="K684" s="271">
        <v>2943.06</v>
      </c>
    </row>
    <row r="685" spans="1:11" ht="12.75">
      <c r="A685" s="284" t="s">
        <v>702</v>
      </c>
      <c r="B685" s="272" t="s">
        <v>658</v>
      </c>
      <c r="C685" s="286">
        <v>12700.76</v>
      </c>
      <c r="D685" s="271">
        <v>28728</v>
      </c>
      <c r="E685" s="271">
        <v>16027.24</v>
      </c>
      <c r="F685" s="272">
        <v>0</v>
      </c>
      <c r="G685" s="272">
        <v>0</v>
      </c>
      <c r="H685" s="271">
        <v>0</v>
      </c>
      <c r="I685" s="272">
        <v>0</v>
      </c>
      <c r="J685" s="272">
        <v>0</v>
      </c>
      <c r="K685" s="271">
        <v>16027.24</v>
      </c>
    </row>
    <row r="686" spans="1:11" ht="12.75">
      <c r="A686" s="284" t="s">
        <v>702</v>
      </c>
      <c r="B686" s="272" t="s">
        <v>659</v>
      </c>
      <c r="C686" s="286">
        <v>3542.76</v>
      </c>
      <c r="D686" s="271">
        <v>3780</v>
      </c>
      <c r="E686" s="271">
        <v>0</v>
      </c>
      <c r="F686" s="272">
        <v>0</v>
      </c>
      <c r="G686" s="272">
        <v>0</v>
      </c>
      <c r="H686" s="271">
        <v>237.24</v>
      </c>
      <c r="I686" s="272">
        <v>0</v>
      </c>
      <c r="J686" s="272">
        <v>0</v>
      </c>
      <c r="K686" s="271">
        <v>237.24</v>
      </c>
    </row>
    <row r="687" spans="1:11" ht="12.75">
      <c r="A687" s="284" t="s">
        <v>702</v>
      </c>
      <c r="B687" s="272" t="s">
        <v>659</v>
      </c>
      <c r="C687" s="286">
        <v>20353.83</v>
      </c>
      <c r="D687" s="271">
        <v>43092</v>
      </c>
      <c r="E687" s="271">
        <v>22738.17</v>
      </c>
      <c r="F687" s="272">
        <v>0</v>
      </c>
      <c r="G687" s="272">
        <v>0</v>
      </c>
      <c r="H687" s="271">
        <v>0</v>
      </c>
      <c r="I687" s="272">
        <v>0</v>
      </c>
      <c r="J687" s="272">
        <v>0</v>
      </c>
      <c r="K687" s="271">
        <v>22738.17</v>
      </c>
    </row>
    <row r="688" spans="1:11" ht="12.75">
      <c r="A688" s="284" t="s">
        <v>702</v>
      </c>
      <c r="B688" s="272" t="s">
        <v>660</v>
      </c>
      <c r="C688" s="286">
        <v>21266.06</v>
      </c>
      <c r="D688" s="271">
        <v>39228</v>
      </c>
      <c r="E688" s="271">
        <v>0</v>
      </c>
      <c r="F688" s="272">
        <v>0</v>
      </c>
      <c r="G688" s="272">
        <v>0</v>
      </c>
      <c r="H688" s="271">
        <v>7051.7</v>
      </c>
      <c r="I688" s="272">
        <v>0</v>
      </c>
      <c r="J688" s="272">
        <v>0</v>
      </c>
      <c r="K688" s="271">
        <v>7051.7</v>
      </c>
    </row>
    <row r="689" spans="1:11" ht="12.75">
      <c r="A689" s="284" t="s">
        <v>702</v>
      </c>
      <c r="B689" s="272" t="s">
        <v>660</v>
      </c>
      <c r="C689" s="286">
        <v>31074.09</v>
      </c>
      <c r="D689" s="271">
        <v>50400</v>
      </c>
      <c r="E689" s="271">
        <v>19325.91</v>
      </c>
      <c r="F689" s="272">
        <v>0</v>
      </c>
      <c r="G689" s="272">
        <v>0</v>
      </c>
      <c r="H689" s="271">
        <v>0</v>
      </c>
      <c r="I689" s="272">
        <v>0</v>
      </c>
      <c r="J689" s="272">
        <v>0</v>
      </c>
      <c r="K689" s="271">
        <v>19325.91</v>
      </c>
    </row>
    <row r="690" spans="1:11" ht="12.75">
      <c r="A690" s="284" t="s">
        <v>702</v>
      </c>
      <c r="B690" s="272" t="s">
        <v>661</v>
      </c>
      <c r="C690" s="286">
        <v>83714.37</v>
      </c>
      <c r="D690" s="271">
        <v>136000</v>
      </c>
      <c r="E690" s="271">
        <v>0</v>
      </c>
      <c r="F690" s="272">
        <v>0</v>
      </c>
      <c r="G690" s="272">
        <v>0</v>
      </c>
      <c r="H690" s="271">
        <v>22006.94</v>
      </c>
      <c r="I690" s="272">
        <v>0</v>
      </c>
      <c r="J690" s="272">
        <v>0</v>
      </c>
      <c r="K690" s="271">
        <v>22006.94</v>
      </c>
    </row>
    <row r="691" spans="1:11" ht="12.75">
      <c r="A691" s="284" t="s">
        <v>702</v>
      </c>
      <c r="B691" s="272" t="s">
        <v>661</v>
      </c>
      <c r="C691" s="286">
        <v>17300.71</v>
      </c>
      <c r="D691" s="271">
        <v>36125</v>
      </c>
      <c r="E691" s="271">
        <v>18824.29</v>
      </c>
      <c r="F691" s="272">
        <v>0</v>
      </c>
      <c r="G691" s="272">
        <v>0</v>
      </c>
      <c r="H691" s="271">
        <v>0</v>
      </c>
      <c r="I691" s="272">
        <v>0</v>
      </c>
      <c r="J691" s="272">
        <v>0</v>
      </c>
      <c r="K691" s="271">
        <v>18824.29</v>
      </c>
    </row>
    <row r="692" spans="1:11" ht="12.75">
      <c r="A692" s="284" t="s">
        <v>702</v>
      </c>
      <c r="B692" s="272" t="s">
        <v>662</v>
      </c>
      <c r="C692" s="286">
        <v>26403.45</v>
      </c>
      <c r="D692" s="271">
        <v>35200</v>
      </c>
      <c r="E692" s="271">
        <v>0</v>
      </c>
      <c r="F692" s="272">
        <v>0</v>
      </c>
      <c r="G692" s="272">
        <v>0</v>
      </c>
      <c r="H692" s="271">
        <v>6001.6</v>
      </c>
      <c r="I692" s="272">
        <v>0</v>
      </c>
      <c r="J692" s="272">
        <v>0</v>
      </c>
      <c r="K692" s="271">
        <v>6001.6</v>
      </c>
    </row>
    <row r="693" spans="1:11" ht="12.75">
      <c r="A693" s="284" t="s">
        <v>702</v>
      </c>
      <c r="B693" s="272" t="s">
        <v>663</v>
      </c>
      <c r="C693" s="286">
        <v>14527.11</v>
      </c>
      <c r="D693" s="271">
        <v>14542.06</v>
      </c>
      <c r="E693" s="271">
        <v>0</v>
      </c>
      <c r="F693" s="272">
        <v>0</v>
      </c>
      <c r="G693" s="272">
        <v>0</v>
      </c>
      <c r="H693" s="271">
        <v>14.95</v>
      </c>
      <c r="I693" s="272">
        <v>0</v>
      </c>
      <c r="J693" s="272">
        <v>0</v>
      </c>
      <c r="K693" s="271">
        <v>14.95</v>
      </c>
    </row>
    <row r="694" spans="1:11" ht="12.75">
      <c r="A694" s="284" t="s">
        <v>702</v>
      </c>
      <c r="B694" s="272" t="s">
        <v>664</v>
      </c>
      <c r="C694" s="286">
        <v>7589.52</v>
      </c>
      <c r="D694" s="271">
        <v>9333.6</v>
      </c>
      <c r="E694" s="271">
        <v>0</v>
      </c>
      <c r="F694" s="272"/>
      <c r="G694" s="272"/>
      <c r="H694" s="271">
        <v>1876.8</v>
      </c>
      <c r="I694" s="272"/>
      <c r="J694" s="272"/>
      <c r="K694" s="271">
        <v>1876.8</v>
      </c>
    </row>
    <row r="695" spans="1:11" ht="12.75">
      <c r="A695" s="284"/>
      <c r="B695" s="1"/>
      <c r="C695" s="287">
        <f>SUM(C679:C694)</f>
        <v>344824.86</v>
      </c>
      <c r="D695" s="279">
        <f>SUM(D679:D694)</f>
        <v>541123.29</v>
      </c>
      <c r="E695" s="279">
        <f>SUM(E679:E694)</f>
        <v>109707.11000000002</v>
      </c>
      <c r="F695" s="280"/>
      <c r="G695" s="280"/>
      <c r="H695" s="279">
        <f>SUM(H680:H694)</f>
        <v>42450.729999999996</v>
      </c>
      <c r="I695" s="280"/>
      <c r="J695" s="280"/>
      <c r="K695" s="279">
        <f>SUM(K679:K694)</f>
        <v>152157.84</v>
      </c>
    </row>
    <row r="696" spans="1:11" ht="12.75">
      <c r="A696" s="289" t="s">
        <v>691</v>
      </c>
      <c r="B696" s="1"/>
      <c r="C696" s="290">
        <f>C695+C678+C669</f>
        <v>1279854.7799999998</v>
      </c>
      <c r="D696" s="283">
        <f>D695+D678+D669</f>
        <v>845716.0400000002</v>
      </c>
      <c r="E696" s="283">
        <f>E695+E678+E669</f>
        <v>-167968.56</v>
      </c>
      <c r="F696" s="283">
        <v>0</v>
      </c>
      <c r="G696" s="283">
        <v>0</v>
      </c>
      <c r="H696" s="283">
        <f>H695+H678+H669</f>
        <v>418.1100000000006</v>
      </c>
      <c r="I696" s="283">
        <v>0</v>
      </c>
      <c r="J696" s="283">
        <v>0</v>
      </c>
      <c r="K696" s="283">
        <f>K695+K678+K669</f>
        <v>-167550.44999999998</v>
      </c>
    </row>
    <row r="698" ht="12.75">
      <c r="A698" s="293" t="s">
        <v>643</v>
      </c>
    </row>
    <row r="699" ht="12.75">
      <c r="J699" s="294" t="s">
        <v>703</v>
      </c>
    </row>
  </sheetData>
  <sheetProtection/>
  <mergeCells count="25">
    <mergeCell ref="A504:B504"/>
    <mergeCell ref="A334:B334"/>
    <mergeCell ref="A381:B381"/>
    <mergeCell ref="A390:B390"/>
    <mergeCell ref="A438:B438"/>
    <mergeCell ref="A447:B447"/>
    <mergeCell ref="A495:B495"/>
    <mergeCell ref="A166:B166"/>
    <mergeCell ref="A213:B213"/>
    <mergeCell ref="A222:B222"/>
    <mergeCell ref="A269:B269"/>
    <mergeCell ref="A278:B278"/>
    <mergeCell ref="A325:B325"/>
    <mergeCell ref="A54:B54"/>
    <mergeCell ref="A69:B69"/>
    <mergeCell ref="A101:B101"/>
    <mergeCell ref="A110:B110"/>
    <mergeCell ref="A125:B125"/>
    <mergeCell ref="A157:B157"/>
    <mergeCell ref="A1:D1"/>
    <mergeCell ref="A2:D2"/>
    <mergeCell ref="A4:D4"/>
    <mergeCell ref="B10:H10"/>
    <mergeCell ref="A13:B13"/>
    <mergeCell ref="A45:B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71"/>
  <sheetViews>
    <sheetView zoomScalePageLayoutView="0" workbookViewId="0" topLeftCell="A44">
      <selection activeCell="K63" sqref="K63"/>
    </sheetView>
  </sheetViews>
  <sheetFormatPr defaultColWidth="9.140625" defaultRowHeight="12.75"/>
  <cols>
    <col min="1" max="1" width="1.57421875" style="0" customWidth="1"/>
    <col min="2" max="2" width="8.57421875" style="0" customWidth="1"/>
    <col min="3" max="3" width="41.421875" style="0" customWidth="1"/>
    <col min="4" max="4" width="10.421875" style="0" customWidth="1"/>
    <col min="5" max="5" width="10.8515625" style="0" customWidth="1"/>
    <col min="8" max="8" width="11.140625" style="0" customWidth="1"/>
    <col min="9" max="9" width="10.57421875" style="0" customWidth="1"/>
    <col min="10" max="10" width="11.57421875" style="0" customWidth="1"/>
  </cols>
  <sheetData>
    <row r="1" spans="2:11" ht="12.75">
      <c r="B1" t="s">
        <v>486</v>
      </c>
      <c r="I1" s="110"/>
      <c r="J1" s="110"/>
      <c r="K1" s="110"/>
    </row>
    <row r="2" spans="2:11" ht="12.75">
      <c r="B2" t="s">
        <v>487</v>
      </c>
      <c r="I2" s="110"/>
      <c r="J2" s="110"/>
      <c r="K2" s="110"/>
    </row>
    <row r="3" spans="2:11" ht="12.75">
      <c r="B3" s="110"/>
      <c r="C3" s="110"/>
      <c r="D3" s="467" t="s">
        <v>488</v>
      </c>
      <c r="E3" s="468"/>
      <c r="F3" s="469"/>
      <c r="G3" s="110"/>
      <c r="H3" s="110"/>
      <c r="I3" s="110"/>
      <c r="J3" s="110"/>
      <c r="K3" s="110"/>
    </row>
    <row r="4" spans="2:11" ht="12.75"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2:11" ht="26.25" customHeight="1">
      <c r="B5" s="470" t="s">
        <v>489</v>
      </c>
      <c r="C5" s="471"/>
      <c r="D5" s="472" t="s">
        <v>490</v>
      </c>
      <c r="E5" s="473"/>
      <c r="F5" s="472" t="s">
        <v>491</v>
      </c>
      <c r="G5" s="473"/>
      <c r="H5" s="474" t="s">
        <v>492</v>
      </c>
      <c r="I5" s="475"/>
      <c r="J5" s="74"/>
      <c r="K5" s="110"/>
    </row>
    <row r="6" spans="2:11" ht="12.75">
      <c r="B6" s="465" t="s">
        <v>493</v>
      </c>
      <c r="C6" s="465" t="s">
        <v>494</v>
      </c>
      <c r="D6" s="465" t="s">
        <v>495</v>
      </c>
      <c r="E6" s="465" t="s">
        <v>496</v>
      </c>
      <c r="F6" s="465" t="s">
        <v>495</v>
      </c>
      <c r="G6" s="465" t="s">
        <v>496</v>
      </c>
      <c r="H6" s="465" t="s">
        <v>495</v>
      </c>
      <c r="I6" s="465" t="s">
        <v>496</v>
      </c>
      <c r="J6" s="465" t="s">
        <v>497</v>
      </c>
      <c r="K6" s="110"/>
    </row>
    <row r="7" spans="2:11" ht="12.75">
      <c r="B7" s="466"/>
      <c r="C7" s="466"/>
      <c r="D7" s="466"/>
      <c r="E7" s="466"/>
      <c r="F7" s="466"/>
      <c r="G7" s="466"/>
      <c r="H7" s="466"/>
      <c r="I7" s="466"/>
      <c r="J7" s="466"/>
      <c r="K7" s="110"/>
    </row>
    <row r="8" spans="2:11" ht="12.75">
      <c r="B8" s="110">
        <v>1000</v>
      </c>
      <c r="C8" s="111" t="s">
        <v>498</v>
      </c>
      <c r="D8" s="112">
        <v>8650.52</v>
      </c>
      <c r="E8" s="112">
        <v>0</v>
      </c>
      <c r="F8" s="112">
        <v>427874.49</v>
      </c>
      <c r="G8" s="112">
        <v>157549.19</v>
      </c>
      <c r="H8" s="112">
        <f aca="true" t="shared" si="0" ref="H8:I11">D8+F8</f>
        <v>436525.01</v>
      </c>
      <c r="I8" s="112">
        <f t="shared" si="0"/>
        <v>157549.19</v>
      </c>
      <c r="J8" s="112">
        <f>H8-I8</f>
        <v>278975.82</v>
      </c>
      <c r="K8" s="110"/>
    </row>
    <row r="9" spans="2:11" ht="12.75">
      <c r="B9" s="110">
        <v>1002</v>
      </c>
      <c r="C9" s="111" t="s">
        <v>499</v>
      </c>
      <c r="D9" s="112">
        <v>37.72</v>
      </c>
      <c r="E9" s="112">
        <v>0</v>
      </c>
      <c r="F9" s="112">
        <v>0</v>
      </c>
      <c r="G9" s="112">
        <v>0</v>
      </c>
      <c r="H9" s="112">
        <f t="shared" si="0"/>
        <v>37.72</v>
      </c>
      <c r="I9" s="112">
        <f t="shared" si="0"/>
        <v>0</v>
      </c>
      <c r="J9" s="112">
        <f>H9-I9</f>
        <v>37.72</v>
      </c>
      <c r="K9" s="110"/>
    </row>
    <row r="10" spans="2:11" ht="12.75">
      <c r="B10" s="110">
        <v>1005</v>
      </c>
      <c r="C10" s="111" t="s">
        <v>500</v>
      </c>
      <c r="D10" s="112">
        <v>448.62</v>
      </c>
      <c r="E10" s="112">
        <v>0</v>
      </c>
      <c r="F10" s="112">
        <v>150382.19</v>
      </c>
      <c r="G10" s="112">
        <v>150085</v>
      </c>
      <c r="H10" s="112">
        <f t="shared" si="0"/>
        <v>150830.81</v>
      </c>
      <c r="I10" s="112">
        <f t="shared" si="0"/>
        <v>150085</v>
      </c>
      <c r="J10" s="112">
        <f>H10-I10</f>
        <v>745.8099999999977</v>
      </c>
      <c r="K10" s="110"/>
    </row>
    <row r="11" spans="2:11" ht="12.75">
      <c r="B11" s="110">
        <v>1007</v>
      </c>
      <c r="C11" s="111" t="s">
        <v>501</v>
      </c>
      <c r="D11" s="112">
        <v>33.83</v>
      </c>
      <c r="E11" s="112">
        <v>0</v>
      </c>
      <c r="F11" s="112">
        <v>6.17</v>
      </c>
      <c r="G11" s="112">
        <v>40</v>
      </c>
      <c r="H11" s="112">
        <f t="shared" si="0"/>
        <v>40</v>
      </c>
      <c r="I11" s="112">
        <f t="shared" si="0"/>
        <v>40</v>
      </c>
      <c r="J11" s="112">
        <f>H11-I11</f>
        <v>0</v>
      </c>
      <c r="K11" s="110"/>
    </row>
    <row r="12" spans="2:11" ht="12.75">
      <c r="B12" s="463" t="s">
        <v>502</v>
      </c>
      <c r="C12" s="464"/>
      <c r="D12" s="113">
        <f>SUM(D8:D11)</f>
        <v>9170.69</v>
      </c>
      <c r="E12" s="113">
        <f aca="true" t="shared" si="1" ref="E12:J12">SUM(E8:E11)</f>
        <v>0</v>
      </c>
      <c r="F12" s="113">
        <f t="shared" si="1"/>
        <v>578262.85</v>
      </c>
      <c r="G12" s="113">
        <f t="shared" si="1"/>
        <v>307674.19</v>
      </c>
      <c r="H12" s="113">
        <f t="shared" si="1"/>
        <v>587433.54</v>
      </c>
      <c r="I12" s="113">
        <f t="shared" si="1"/>
        <v>307674.19</v>
      </c>
      <c r="J12" s="113">
        <f t="shared" si="1"/>
        <v>279759.35</v>
      </c>
      <c r="K12" s="110"/>
    </row>
    <row r="13" spans="2:11" ht="12.75">
      <c r="B13" s="110">
        <v>2000</v>
      </c>
      <c r="C13" s="111" t="s">
        <v>503</v>
      </c>
      <c r="D13" s="112">
        <v>463687.45</v>
      </c>
      <c r="E13" s="112">
        <v>0</v>
      </c>
      <c r="F13" s="112">
        <v>28156</v>
      </c>
      <c r="G13" s="112">
        <v>0</v>
      </c>
      <c r="H13" s="112">
        <f>D13+F13</f>
        <v>491843.45</v>
      </c>
      <c r="I13" s="112">
        <f>E13+G13</f>
        <v>0</v>
      </c>
      <c r="J13" s="112">
        <f>H13-I13</f>
        <v>491843.45</v>
      </c>
      <c r="K13" s="110"/>
    </row>
    <row r="14" spans="2:11" ht="12.75">
      <c r="B14" s="110">
        <v>2009</v>
      </c>
      <c r="C14" s="111" t="s">
        <v>504</v>
      </c>
      <c r="D14" s="112">
        <v>0</v>
      </c>
      <c r="E14" s="112">
        <v>310728.88</v>
      </c>
      <c r="F14" s="112">
        <v>29089.99</v>
      </c>
      <c r="G14" s="112">
        <v>71122.71</v>
      </c>
      <c r="H14" s="112">
        <f aca="true" t="shared" si="2" ref="H14:I21">D14+F14</f>
        <v>29089.99</v>
      </c>
      <c r="I14" s="112">
        <f t="shared" si="2"/>
        <v>381851.59</v>
      </c>
      <c r="J14" s="112">
        <f aca="true" t="shared" si="3" ref="J14:J21">H14-I14</f>
        <v>-352761.60000000003</v>
      </c>
      <c r="K14" s="110"/>
    </row>
    <row r="15" spans="2:11" ht="12.75">
      <c r="B15" s="110">
        <v>2020</v>
      </c>
      <c r="C15" s="111" t="s">
        <v>505</v>
      </c>
      <c r="D15" s="112">
        <v>141219.56</v>
      </c>
      <c r="E15" s="112">
        <v>0</v>
      </c>
      <c r="F15" s="112">
        <v>87010.11</v>
      </c>
      <c r="G15" s="112">
        <v>5684.45</v>
      </c>
      <c r="H15" s="112">
        <f t="shared" si="2"/>
        <v>228229.66999999998</v>
      </c>
      <c r="I15" s="112">
        <f t="shared" si="2"/>
        <v>5684.45</v>
      </c>
      <c r="J15" s="112">
        <f t="shared" si="3"/>
        <v>222545.21999999997</v>
      </c>
      <c r="K15" s="110"/>
    </row>
    <row r="16" spans="2:11" ht="12.75">
      <c r="B16" s="110">
        <v>2029</v>
      </c>
      <c r="C16" s="111" t="s">
        <v>506</v>
      </c>
      <c r="D16" s="112">
        <v>44140.59</v>
      </c>
      <c r="E16" s="112">
        <v>0</v>
      </c>
      <c r="F16" s="112">
        <v>45396.99</v>
      </c>
      <c r="G16" s="112">
        <v>2946.26</v>
      </c>
      <c r="H16" s="112">
        <f t="shared" si="2"/>
        <v>89537.57999999999</v>
      </c>
      <c r="I16" s="112">
        <f t="shared" si="2"/>
        <v>2946.26</v>
      </c>
      <c r="J16" s="112">
        <f t="shared" si="3"/>
        <v>86591.31999999999</v>
      </c>
      <c r="K16" s="110"/>
    </row>
    <row r="17" spans="2:11" ht="12.75">
      <c r="B17" s="110">
        <v>2100</v>
      </c>
      <c r="C17" s="111" t="s">
        <v>507</v>
      </c>
      <c r="D17" s="112">
        <v>443186.37</v>
      </c>
      <c r="E17" s="112">
        <v>0</v>
      </c>
      <c r="F17" s="112">
        <v>0</v>
      </c>
      <c r="G17" s="112">
        <v>0</v>
      </c>
      <c r="H17" s="112">
        <f t="shared" si="2"/>
        <v>443186.37</v>
      </c>
      <c r="I17" s="112">
        <f t="shared" si="2"/>
        <v>0</v>
      </c>
      <c r="J17" s="112">
        <f t="shared" si="3"/>
        <v>443186.37</v>
      </c>
      <c r="K17" s="110"/>
    </row>
    <row r="18" spans="2:11" ht="12.75">
      <c r="B18" s="110">
        <v>2109</v>
      </c>
      <c r="C18" s="111" t="s">
        <v>508</v>
      </c>
      <c r="D18" s="112">
        <v>0</v>
      </c>
      <c r="E18" s="112">
        <v>268622.98</v>
      </c>
      <c r="F18" s="112">
        <v>41700.97</v>
      </c>
      <c r="G18" s="112">
        <v>51034.46</v>
      </c>
      <c r="H18" s="112">
        <f t="shared" si="2"/>
        <v>41700.97</v>
      </c>
      <c r="I18" s="112">
        <f t="shared" si="2"/>
        <v>319657.44</v>
      </c>
      <c r="J18" s="112">
        <f t="shared" si="3"/>
        <v>-277956.47</v>
      </c>
      <c r="K18" s="110"/>
    </row>
    <row r="19" spans="2:11" ht="12.75">
      <c r="B19" s="110">
        <v>2120</v>
      </c>
      <c r="C19" s="111" t="s">
        <v>509</v>
      </c>
      <c r="D19" s="112">
        <v>136821.12</v>
      </c>
      <c r="E19" s="112">
        <v>0</v>
      </c>
      <c r="F19" s="112">
        <v>0</v>
      </c>
      <c r="G19" s="112">
        <v>14541.54</v>
      </c>
      <c r="H19" s="112">
        <f t="shared" si="2"/>
        <v>136821.12</v>
      </c>
      <c r="I19" s="112">
        <f t="shared" si="2"/>
        <v>14541.54</v>
      </c>
      <c r="J19" s="112">
        <f t="shared" si="3"/>
        <v>122279.57999999999</v>
      </c>
      <c r="K19" s="110"/>
    </row>
    <row r="20" spans="2:11" ht="12.75">
      <c r="B20" s="110">
        <v>2129</v>
      </c>
      <c r="C20" s="111" t="s">
        <v>510</v>
      </c>
      <c r="D20" s="112">
        <v>83324.62</v>
      </c>
      <c r="E20" s="112">
        <v>0</v>
      </c>
      <c r="F20" s="112">
        <v>38009.35</v>
      </c>
      <c r="G20" s="112">
        <v>11345.86</v>
      </c>
      <c r="H20" s="112">
        <f t="shared" si="2"/>
        <v>121333.97</v>
      </c>
      <c r="I20" s="112">
        <f t="shared" si="2"/>
        <v>11345.86</v>
      </c>
      <c r="J20" s="112">
        <f t="shared" si="3"/>
        <v>109988.11</v>
      </c>
      <c r="K20" s="110"/>
    </row>
    <row r="21" spans="2:11" ht="12.75">
      <c r="B21" s="110">
        <v>2300</v>
      </c>
      <c r="C21" s="111" t="s">
        <v>511</v>
      </c>
      <c r="D21" s="112">
        <v>570000</v>
      </c>
      <c r="E21" s="112">
        <v>0</v>
      </c>
      <c r="F21" s="112">
        <v>210000</v>
      </c>
      <c r="G21" s="112">
        <v>210000</v>
      </c>
      <c r="H21" s="112">
        <f t="shared" si="2"/>
        <v>780000</v>
      </c>
      <c r="I21" s="112">
        <f t="shared" si="2"/>
        <v>210000</v>
      </c>
      <c r="J21" s="112">
        <f t="shared" si="3"/>
        <v>570000</v>
      </c>
      <c r="K21" s="110"/>
    </row>
    <row r="22" spans="2:11" ht="12.75">
      <c r="B22" s="463" t="s">
        <v>512</v>
      </c>
      <c r="C22" s="464"/>
      <c r="D22" s="113">
        <f aca="true" t="shared" si="4" ref="D22:J22">SUM(D13:D21)</f>
        <v>1882379.71</v>
      </c>
      <c r="E22" s="113">
        <f t="shared" si="4"/>
        <v>579351.86</v>
      </c>
      <c r="F22" s="113">
        <f t="shared" si="4"/>
        <v>479363.41</v>
      </c>
      <c r="G22" s="113">
        <f t="shared" si="4"/>
        <v>366675.28</v>
      </c>
      <c r="H22" s="113">
        <f t="shared" si="4"/>
        <v>2361743.12</v>
      </c>
      <c r="I22" s="113">
        <f t="shared" si="4"/>
        <v>946027.14</v>
      </c>
      <c r="J22" s="113">
        <f t="shared" si="4"/>
        <v>1415715.98</v>
      </c>
      <c r="K22" s="110"/>
    </row>
    <row r="23" spans="2:11" ht="12.75">
      <c r="B23" s="110">
        <v>3020</v>
      </c>
      <c r="C23" s="111" t="s">
        <v>513</v>
      </c>
      <c r="D23" s="112">
        <v>0</v>
      </c>
      <c r="E23" s="112">
        <v>0</v>
      </c>
      <c r="F23" s="112">
        <v>8107.11</v>
      </c>
      <c r="G23" s="112">
        <v>8107.11</v>
      </c>
      <c r="H23" s="112">
        <f>D23+F23</f>
        <v>8107.11</v>
      </c>
      <c r="I23" s="112">
        <f>E23+G23</f>
        <v>8107.11</v>
      </c>
      <c r="J23" s="112">
        <f>H23-I23</f>
        <v>0</v>
      </c>
      <c r="K23" s="110"/>
    </row>
    <row r="24" spans="2:11" ht="12.75">
      <c r="B24" s="110">
        <v>3021</v>
      </c>
      <c r="C24" s="111" t="s">
        <v>514</v>
      </c>
      <c r="D24" s="112">
        <v>0</v>
      </c>
      <c r="E24" s="112">
        <v>0</v>
      </c>
      <c r="F24" s="112">
        <v>23831.61</v>
      </c>
      <c r="G24" s="112">
        <v>23831.61</v>
      </c>
      <c r="H24" s="112">
        <f aca="true" t="shared" si="5" ref="H24:I29">D24+F24</f>
        <v>23831.61</v>
      </c>
      <c r="I24" s="112">
        <f t="shared" si="5"/>
        <v>23831.61</v>
      </c>
      <c r="J24" s="112">
        <f aca="true" t="shared" si="6" ref="J24:J29">H24-I24</f>
        <v>0</v>
      </c>
      <c r="K24" s="110"/>
    </row>
    <row r="25" spans="2:11" ht="12.75">
      <c r="B25" s="110">
        <v>3030</v>
      </c>
      <c r="C25" s="111" t="s">
        <v>515</v>
      </c>
      <c r="D25" s="112">
        <v>0</v>
      </c>
      <c r="E25" s="112">
        <v>0</v>
      </c>
      <c r="F25" s="112">
        <v>16012</v>
      </c>
      <c r="G25" s="112">
        <v>16012</v>
      </c>
      <c r="H25" s="112">
        <f t="shared" si="5"/>
        <v>16012</v>
      </c>
      <c r="I25" s="112">
        <f t="shared" si="5"/>
        <v>16012</v>
      </c>
      <c r="J25" s="112">
        <f t="shared" si="6"/>
        <v>0</v>
      </c>
      <c r="K25" s="110"/>
    </row>
    <row r="26" spans="2:11" ht="12.75">
      <c r="B26" s="110">
        <v>3090</v>
      </c>
      <c r="C26" s="111" t="s">
        <v>516</v>
      </c>
      <c r="D26" s="112">
        <v>0</v>
      </c>
      <c r="E26" s="112">
        <v>0</v>
      </c>
      <c r="F26" s="112">
        <v>20225.99</v>
      </c>
      <c r="G26" s="112">
        <v>20225.99</v>
      </c>
      <c r="H26" s="112">
        <f t="shared" si="5"/>
        <v>20225.99</v>
      </c>
      <c r="I26" s="112">
        <f t="shared" si="5"/>
        <v>20225.99</v>
      </c>
      <c r="J26" s="112">
        <f t="shared" si="6"/>
        <v>0</v>
      </c>
      <c r="K26" s="110"/>
    </row>
    <row r="27" spans="2:11" ht="12.75">
      <c r="B27" s="110">
        <v>3091</v>
      </c>
      <c r="C27" s="111" t="s">
        <v>517</v>
      </c>
      <c r="D27" s="112">
        <v>195583</v>
      </c>
      <c r="E27" s="112">
        <v>0</v>
      </c>
      <c r="F27" s="112">
        <v>0</v>
      </c>
      <c r="G27" s="112">
        <v>0</v>
      </c>
      <c r="H27" s="112">
        <f t="shared" si="5"/>
        <v>195583</v>
      </c>
      <c r="I27" s="112">
        <f t="shared" si="5"/>
        <v>0</v>
      </c>
      <c r="J27" s="112">
        <f t="shared" si="6"/>
        <v>195583</v>
      </c>
      <c r="K27" s="110"/>
    </row>
    <row r="28" spans="2:11" ht="12.75">
      <c r="B28" s="110">
        <v>3099</v>
      </c>
      <c r="C28" s="111" t="s">
        <v>518</v>
      </c>
      <c r="D28" s="112">
        <v>0</v>
      </c>
      <c r="E28" s="112">
        <v>78233.2</v>
      </c>
      <c r="F28" s="112">
        <v>0</v>
      </c>
      <c r="G28" s="112">
        <v>62977.73</v>
      </c>
      <c r="H28" s="112">
        <f t="shared" si="5"/>
        <v>0</v>
      </c>
      <c r="I28" s="112">
        <f t="shared" si="5"/>
        <v>141210.93</v>
      </c>
      <c r="J28" s="112">
        <f t="shared" si="6"/>
        <v>-141210.93</v>
      </c>
      <c r="K28" s="110"/>
    </row>
    <row r="29" spans="2:11" ht="12.75">
      <c r="B29" s="110">
        <v>3301</v>
      </c>
      <c r="C29" s="111" t="s">
        <v>519</v>
      </c>
      <c r="D29" s="112">
        <v>0</v>
      </c>
      <c r="E29" s="112">
        <v>0</v>
      </c>
      <c r="F29" s="112">
        <v>750</v>
      </c>
      <c r="G29" s="112">
        <v>750</v>
      </c>
      <c r="H29" s="112">
        <f t="shared" si="5"/>
        <v>750</v>
      </c>
      <c r="I29" s="112">
        <f t="shared" si="5"/>
        <v>750</v>
      </c>
      <c r="J29" s="112">
        <f t="shared" si="6"/>
        <v>0</v>
      </c>
      <c r="K29" s="110"/>
    </row>
    <row r="30" spans="2:11" ht="12.75">
      <c r="B30" s="463" t="s">
        <v>520</v>
      </c>
      <c r="C30" s="464"/>
      <c r="D30" s="113">
        <f aca="true" t="shared" si="7" ref="D30:J30">SUM(D23:D29)</f>
        <v>195583</v>
      </c>
      <c r="E30" s="113">
        <f t="shared" si="7"/>
        <v>78233.2</v>
      </c>
      <c r="F30" s="113">
        <f t="shared" si="7"/>
        <v>68926.71</v>
      </c>
      <c r="G30" s="113">
        <f t="shared" si="7"/>
        <v>131904.44</v>
      </c>
      <c r="H30" s="113">
        <f t="shared" si="7"/>
        <v>264509.71</v>
      </c>
      <c r="I30" s="113">
        <f t="shared" si="7"/>
        <v>210137.64</v>
      </c>
      <c r="J30" s="113">
        <f t="shared" si="7"/>
        <v>54372.07000000001</v>
      </c>
      <c r="K30" s="110"/>
    </row>
    <row r="31" spans="2:11" ht="12.75">
      <c r="B31" s="110">
        <v>4000</v>
      </c>
      <c r="C31" s="111" t="s">
        <v>521</v>
      </c>
      <c r="D31" s="112">
        <v>0</v>
      </c>
      <c r="E31" s="112">
        <v>0</v>
      </c>
      <c r="F31" s="112">
        <v>81859.29</v>
      </c>
      <c r="G31" s="112">
        <v>87010.11</v>
      </c>
      <c r="H31" s="112">
        <f aca="true" t="shared" si="8" ref="H31:I36">D31+F31</f>
        <v>81859.29</v>
      </c>
      <c r="I31" s="112">
        <f t="shared" si="8"/>
        <v>87010.11</v>
      </c>
      <c r="J31" s="112">
        <f aca="true" t="shared" si="9" ref="J31:J36">H31-I31</f>
        <v>-5150.820000000007</v>
      </c>
      <c r="K31" s="110"/>
    </row>
    <row r="32" spans="2:11" ht="12.75">
      <c r="B32" s="110">
        <v>4010</v>
      </c>
      <c r="C32" s="111" t="s">
        <v>522</v>
      </c>
      <c r="D32" s="112">
        <v>0</v>
      </c>
      <c r="E32" s="112">
        <v>0</v>
      </c>
      <c r="F32" s="112">
        <v>252.04</v>
      </c>
      <c r="G32" s="112">
        <v>271.47</v>
      </c>
      <c r="H32" s="112">
        <f t="shared" si="8"/>
        <v>252.04</v>
      </c>
      <c r="I32" s="112">
        <f t="shared" si="8"/>
        <v>271.47</v>
      </c>
      <c r="J32" s="112">
        <f t="shared" si="9"/>
        <v>-19.430000000000035</v>
      </c>
      <c r="K32" s="110"/>
    </row>
    <row r="33" spans="2:11" ht="12.75">
      <c r="B33" s="110">
        <v>4100</v>
      </c>
      <c r="C33" s="111" t="s">
        <v>523</v>
      </c>
      <c r="D33" s="112">
        <v>0</v>
      </c>
      <c r="E33" s="112">
        <v>182.18</v>
      </c>
      <c r="F33" s="112">
        <v>2088.28</v>
      </c>
      <c r="G33" s="112">
        <v>2043.36</v>
      </c>
      <c r="H33" s="112">
        <f t="shared" si="8"/>
        <v>2088.28</v>
      </c>
      <c r="I33" s="112">
        <f t="shared" si="8"/>
        <v>2225.54</v>
      </c>
      <c r="J33" s="112">
        <f t="shared" si="9"/>
        <v>-137.25999999999976</v>
      </c>
      <c r="K33" s="110"/>
    </row>
    <row r="34" spans="2:11" ht="12.75">
      <c r="B34" s="110">
        <v>4110</v>
      </c>
      <c r="C34" s="111" t="s">
        <v>524</v>
      </c>
      <c r="D34" s="112">
        <v>0</v>
      </c>
      <c r="E34" s="112">
        <v>829.2</v>
      </c>
      <c r="F34" s="112">
        <v>9950.4</v>
      </c>
      <c r="G34" s="112">
        <v>9950.4</v>
      </c>
      <c r="H34" s="112">
        <f t="shared" si="8"/>
        <v>9950.4</v>
      </c>
      <c r="I34" s="112">
        <f t="shared" si="8"/>
        <v>10779.6</v>
      </c>
      <c r="J34" s="112">
        <f t="shared" si="9"/>
        <v>-829.2000000000007</v>
      </c>
      <c r="K34" s="110"/>
    </row>
    <row r="35" spans="2:11" ht="12.75">
      <c r="B35" s="110">
        <v>4190</v>
      </c>
      <c r="C35" s="111" t="s">
        <v>525</v>
      </c>
      <c r="D35" s="112">
        <v>0</v>
      </c>
      <c r="E35" s="112">
        <v>481.16</v>
      </c>
      <c r="F35" s="112">
        <v>2933.98</v>
      </c>
      <c r="G35" s="112">
        <v>2961.17</v>
      </c>
      <c r="H35" s="112">
        <f t="shared" si="8"/>
        <v>2933.98</v>
      </c>
      <c r="I35" s="112">
        <f t="shared" si="8"/>
        <v>3442.33</v>
      </c>
      <c r="J35" s="112">
        <f t="shared" si="9"/>
        <v>-508.3499999999999</v>
      </c>
      <c r="K35" s="110"/>
    </row>
    <row r="36" spans="2:11" ht="12.75">
      <c r="B36" s="110">
        <v>4200</v>
      </c>
      <c r="C36" s="111" t="s">
        <v>526</v>
      </c>
      <c r="D36" s="112">
        <v>0</v>
      </c>
      <c r="E36" s="112">
        <v>6435.2</v>
      </c>
      <c r="F36" s="112">
        <v>0</v>
      </c>
      <c r="G36" s="112">
        <v>-49.6</v>
      </c>
      <c r="H36" s="112">
        <f t="shared" si="8"/>
        <v>0</v>
      </c>
      <c r="I36" s="112">
        <f t="shared" si="8"/>
        <v>6385.599999999999</v>
      </c>
      <c r="J36" s="112">
        <f t="shared" si="9"/>
        <v>-6385.599999999999</v>
      </c>
      <c r="K36" s="110"/>
    </row>
    <row r="37" spans="2:11" ht="12.75">
      <c r="B37" s="463" t="s">
        <v>527</v>
      </c>
      <c r="C37" s="464"/>
      <c r="D37" s="113">
        <f>SUM(D31:D36)</f>
        <v>0</v>
      </c>
      <c r="E37" s="113">
        <f aca="true" t="shared" si="10" ref="E37:J37">SUM(E31:E36)</f>
        <v>7927.74</v>
      </c>
      <c r="F37" s="113">
        <f t="shared" si="10"/>
        <v>97083.98999999998</v>
      </c>
      <c r="G37" s="113">
        <f t="shared" si="10"/>
        <v>102186.90999999999</v>
      </c>
      <c r="H37" s="113">
        <f t="shared" si="10"/>
        <v>97083.98999999998</v>
      </c>
      <c r="I37" s="113">
        <f t="shared" si="10"/>
        <v>110114.65000000001</v>
      </c>
      <c r="J37" s="113">
        <f t="shared" si="10"/>
        <v>-13030.660000000007</v>
      </c>
      <c r="K37" s="110"/>
    </row>
    <row r="38" spans="2:11" ht="12.75">
      <c r="B38" s="110">
        <v>5100</v>
      </c>
      <c r="C38" s="111" t="s">
        <v>528</v>
      </c>
      <c r="D38" s="112">
        <v>0</v>
      </c>
      <c r="E38" s="112">
        <v>2248232</v>
      </c>
      <c r="F38" s="112">
        <v>0</v>
      </c>
      <c r="G38" s="112">
        <v>300000</v>
      </c>
      <c r="H38" s="112">
        <f>D38+F38</f>
        <v>0</v>
      </c>
      <c r="I38" s="112">
        <f>E38+G38</f>
        <v>2548232</v>
      </c>
      <c r="J38" s="112">
        <f>H38-I38</f>
        <v>-2548232</v>
      </c>
      <c r="K38" s="110"/>
    </row>
    <row r="39" spans="2:11" ht="12.75">
      <c r="B39" s="110">
        <v>5300</v>
      </c>
      <c r="C39" s="111" t="s">
        <v>529</v>
      </c>
      <c r="D39" s="112">
        <v>268622.98</v>
      </c>
      <c r="E39" s="112">
        <v>0</v>
      </c>
      <c r="F39" s="112">
        <v>51034.46</v>
      </c>
      <c r="G39" s="112">
        <v>41700.97</v>
      </c>
      <c r="H39" s="112">
        <f aca="true" t="shared" si="11" ref="H39:I45">D39+F39</f>
        <v>319657.44</v>
      </c>
      <c r="I39" s="112">
        <f t="shared" si="11"/>
        <v>41700.97</v>
      </c>
      <c r="J39" s="112">
        <f aca="true" t="shared" si="12" ref="J39:J45">H39-I39</f>
        <v>277956.47</v>
      </c>
      <c r="K39" s="110"/>
    </row>
    <row r="40" spans="2:11" ht="12.75">
      <c r="B40" s="110">
        <v>5301</v>
      </c>
      <c r="C40" s="111" t="s">
        <v>530</v>
      </c>
      <c r="D40" s="112">
        <v>0</v>
      </c>
      <c r="E40" s="112">
        <v>83324.62</v>
      </c>
      <c r="F40" s="112">
        <v>11345.86</v>
      </c>
      <c r="G40" s="112">
        <v>38009.35</v>
      </c>
      <c r="H40" s="112">
        <f t="shared" si="11"/>
        <v>11345.86</v>
      </c>
      <c r="I40" s="112">
        <f t="shared" si="11"/>
        <v>121333.97</v>
      </c>
      <c r="J40" s="112">
        <f t="shared" si="12"/>
        <v>-109988.11</v>
      </c>
      <c r="K40" s="110"/>
    </row>
    <row r="41" spans="2:11" ht="12.75">
      <c r="B41" s="110">
        <v>5302</v>
      </c>
      <c r="C41" s="111" t="s">
        <v>531</v>
      </c>
      <c r="D41" s="112">
        <v>0</v>
      </c>
      <c r="E41" s="112">
        <v>1.44</v>
      </c>
      <c r="F41" s="112">
        <v>0</v>
      </c>
      <c r="G41" s="112">
        <v>0</v>
      </c>
      <c r="H41" s="112">
        <f t="shared" si="11"/>
        <v>0</v>
      </c>
      <c r="I41" s="112">
        <f t="shared" si="11"/>
        <v>1.44</v>
      </c>
      <c r="J41" s="112">
        <f t="shared" si="12"/>
        <v>-1.44</v>
      </c>
      <c r="K41" s="110"/>
    </row>
    <row r="42" spans="2:11" ht="12.75">
      <c r="B42" s="110">
        <v>5510</v>
      </c>
      <c r="C42" s="111" t="s">
        <v>532</v>
      </c>
      <c r="D42" s="112">
        <v>0</v>
      </c>
      <c r="E42" s="112">
        <v>19973.44</v>
      </c>
      <c r="F42" s="112">
        <v>19973.44</v>
      </c>
      <c r="G42" s="112">
        <v>0</v>
      </c>
      <c r="H42" s="112">
        <f t="shared" si="11"/>
        <v>19973.44</v>
      </c>
      <c r="I42" s="112">
        <f t="shared" si="11"/>
        <v>19973.44</v>
      </c>
      <c r="J42" s="112">
        <f t="shared" si="12"/>
        <v>0</v>
      </c>
      <c r="K42" s="110"/>
    </row>
    <row r="43" spans="2:11" ht="12.75">
      <c r="B43" s="110">
        <v>5600</v>
      </c>
      <c r="C43" s="111" t="s">
        <v>533</v>
      </c>
      <c r="D43" s="112">
        <v>316460.5</v>
      </c>
      <c r="E43" s="112">
        <v>0</v>
      </c>
      <c r="F43" s="112">
        <v>0</v>
      </c>
      <c r="G43" s="112">
        <v>19973.44</v>
      </c>
      <c r="H43" s="112">
        <f t="shared" si="11"/>
        <v>316460.5</v>
      </c>
      <c r="I43" s="112">
        <f t="shared" si="11"/>
        <v>19973.44</v>
      </c>
      <c r="J43" s="112">
        <f t="shared" si="12"/>
        <v>296487.06</v>
      </c>
      <c r="K43" s="110"/>
    </row>
    <row r="44" spans="2:11" ht="12.75">
      <c r="B44" s="110">
        <v>5710</v>
      </c>
      <c r="C44" s="111" t="s">
        <v>534</v>
      </c>
      <c r="D44" s="112">
        <v>266594.22</v>
      </c>
      <c r="E44" s="112">
        <v>0</v>
      </c>
      <c r="F44" s="112">
        <v>0</v>
      </c>
      <c r="G44" s="112">
        <v>0</v>
      </c>
      <c r="H44" s="112">
        <f t="shared" si="11"/>
        <v>266594.22</v>
      </c>
      <c r="I44" s="112">
        <f t="shared" si="11"/>
        <v>0</v>
      </c>
      <c r="J44" s="112">
        <f t="shared" si="12"/>
        <v>266594.22</v>
      </c>
      <c r="K44" s="110"/>
    </row>
    <row r="45" spans="2:11" ht="12.75">
      <c r="B45" s="110">
        <v>5711</v>
      </c>
      <c r="C45" s="111" t="s">
        <v>535</v>
      </c>
      <c r="D45" s="112">
        <v>78233.2</v>
      </c>
      <c r="E45" s="112">
        <v>0</v>
      </c>
      <c r="F45" s="112">
        <v>0</v>
      </c>
      <c r="G45" s="112">
        <v>0</v>
      </c>
      <c r="H45" s="112">
        <f t="shared" si="11"/>
        <v>78233.2</v>
      </c>
      <c r="I45" s="112">
        <f t="shared" si="11"/>
        <v>0</v>
      </c>
      <c r="J45" s="112">
        <f t="shared" si="12"/>
        <v>78233.2</v>
      </c>
      <c r="K45" s="110"/>
    </row>
    <row r="46" spans="2:11" ht="12.75">
      <c r="B46" s="463" t="s">
        <v>536</v>
      </c>
      <c r="C46" s="464"/>
      <c r="D46" s="113">
        <f>SUM(D38:D45)</f>
        <v>929910.8999999999</v>
      </c>
      <c r="E46" s="113">
        <f aca="true" t="shared" si="13" ref="E46:J46">SUM(E38:E45)</f>
        <v>2351531.5</v>
      </c>
      <c r="F46" s="113">
        <f t="shared" si="13"/>
        <v>82353.76</v>
      </c>
      <c r="G46" s="113">
        <f t="shared" si="13"/>
        <v>399683.75999999995</v>
      </c>
      <c r="H46" s="113">
        <f t="shared" si="13"/>
        <v>1012264.6599999999</v>
      </c>
      <c r="I46" s="113">
        <f t="shared" si="13"/>
        <v>2751215.2600000002</v>
      </c>
      <c r="J46" s="113">
        <f t="shared" si="13"/>
        <v>-1738950.6</v>
      </c>
      <c r="K46" s="110"/>
    </row>
    <row r="47" spans="2:11" ht="12.75">
      <c r="B47" s="110">
        <v>6000</v>
      </c>
      <c r="C47" s="111" t="s">
        <v>537</v>
      </c>
      <c r="D47" s="114">
        <v>0</v>
      </c>
      <c r="E47" s="114">
        <v>0</v>
      </c>
      <c r="F47" s="114">
        <v>6385.9</v>
      </c>
      <c r="G47" s="114">
        <v>0</v>
      </c>
      <c r="H47" s="114">
        <f>F47</f>
        <v>6385.9</v>
      </c>
      <c r="I47" s="114">
        <v>0</v>
      </c>
      <c r="J47" s="114">
        <f>H47-I47</f>
        <v>6385.9</v>
      </c>
      <c r="K47" s="110"/>
    </row>
    <row r="48" spans="2:11" ht="12.75">
      <c r="B48" s="110">
        <v>6010</v>
      </c>
      <c r="C48" s="111" t="s">
        <v>538</v>
      </c>
      <c r="D48" s="114">
        <v>0</v>
      </c>
      <c r="E48" s="114">
        <v>0</v>
      </c>
      <c r="F48" s="114">
        <v>271.47</v>
      </c>
      <c r="G48" s="114">
        <v>0</v>
      </c>
      <c r="H48" s="114">
        <f aca="true" t="shared" si="14" ref="H48:H54">F48</f>
        <v>271.47</v>
      </c>
      <c r="I48" s="114">
        <v>0</v>
      </c>
      <c r="J48" s="114">
        <f aca="true" t="shared" si="15" ref="J48:J54">H48-I48</f>
        <v>271.47</v>
      </c>
      <c r="K48" s="110"/>
    </row>
    <row r="49" spans="2:11" ht="12.75">
      <c r="B49" s="110">
        <v>6030</v>
      </c>
      <c r="C49" s="111" t="s">
        <v>539</v>
      </c>
      <c r="D49" s="114">
        <v>0</v>
      </c>
      <c r="E49" s="114">
        <v>0</v>
      </c>
      <c r="F49" s="114">
        <v>9950.4</v>
      </c>
      <c r="G49" s="114">
        <v>0</v>
      </c>
      <c r="H49" s="114">
        <f t="shared" si="14"/>
        <v>9950.4</v>
      </c>
      <c r="I49" s="114">
        <v>0</v>
      </c>
      <c r="J49" s="114">
        <f t="shared" si="15"/>
        <v>9950.4</v>
      </c>
      <c r="K49" s="110"/>
    </row>
    <row r="50" spans="2:11" ht="12.75">
      <c r="B50" s="110">
        <v>6050</v>
      </c>
      <c r="C50" s="111" t="s">
        <v>540</v>
      </c>
      <c r="D50" s="114">
        <v>0</v>
      </c>
      <c r="E50" s="114">
        <v>0</v>
      </c>
      <c r="F50" s="114">
        <v>2043.36</v>
      </c>
      <c r="G50" s="114">
        <v>0</v>
      </c>
      <c r="H50" s="114">
        <f t="shared" si="14"/>
        <v>2043.36</v>
      </c>
      <c r="I50" s="114">
        <v>0</v>
      </c>
      <c r="J50" s="114">
        <f t="shared" si="15"/>
        <v>2043.36</v>
      </c>
      <c r="K50" s="110"/>
    </row>
    <row r="51" spans="2:11" ht="12.75">
      <c r="B51" s="110">
        <v>6060</v>
      </c>
      <c r="C51" s="111" t="s">
        <v>541</v>
      </c>
      <c r="D51" s="114">
        <v>0</v>
      </c>
      <c r="E51" s="114">
        <v>0</v>
      </c>
      <c r="F51" s="114">
        <v>510.2</v>
      </c>
      <c r="G51" s="114">
        <v>0</v>
      </c>
      <c r="H51" s="114">
        <f t="shared" si="14"/>
        <v>510.2</v>
      </c>
      <c r="I51" s="114">
        <v>0</v>
      </c>
      <c r="J51" s="114">
        <f t="shared" si="15"/>
        <v>510.2</v>
      </c>
      <c r="K51" s="110"/>
    </row>
    <row r="52" spans="2:11" ht="12.75">
      <c r="B52" s="110">
        <v>6090</v>
      </c>
      <c r="C52" s="111" t="s">
        <v>541</v>
      </c>
      <c r="D52" s="114">
        <v>0</v>
      </c>
      <c r="E52" s="114">
        <v>0</v>
      </c>
      <c r="F52" s="114">
        <v>2961.17</v>
      </c>
      <c r="G52" s="114">
        <v>0</v>
      </c>
      <c r="H52" s="114">
        <f t="shared" si="14"/>
        <v>2961.17</v>
      </c>
      <c r="I52" s="114">
        <v>0</v>
      </c>
      <c r="J52" s="114">
        <f t="shared" si="15"/>
        <v>2961.17</v>
      </c>
      <c r="K52" s="110"/>
    </row>
    <row r="53" spans="2:11" ht="12.75">
      <c r="B53" s="110">
        <v>6200</v>
      </c>
      <c r="C53" s="111" t="s">
        <v>542</v>
      </c>
      <c r="D53" s="114">
        <v>0</v>
      </c>
      <c r="E53" s="114">
        <v>0</v>
      </c>
      <c r="F53" s="114">
        <v>74068.97</v>
      </c>
      <c r="G53" s="114">
        <v>0</v>
      </c>
      <c r="H53" s="114">
        <f t="shared" si="14"/>
        <v>74068.97</v>
      </c>
      <c r="I53" s="114">
        <v>0</v>
      </c>
      <c r="J53" s="114">
        <f t="shared" si="15"/>
        <v>74068.97</v>
      </c>
      <c r="K53" s="110"/>
    </row>
    <row r="54" spans="2:11" ht="12.75">
      <c r="B54" s="110">
        <v>6290</v>
      </c>
      <c r="C54" s="111" t="s">
        <v>543</v>
      </c>
      <c r="D54" s="114">
        <v>0</v>
      </c>
      <c r="E54" s="114">
        <v>0</v>
      </c>
      <c r="F54" s="114">
        <v>62977.73</v>
      </c>
      <c r="G54" s="114">
        <v>0</v>
      </c>
      <c r="H54" s="114">
        <f t="shared" si="14"/>
        <v>62977.73</v>
      </c>
      <c r="I54" s="114">
        <v>0</v>
      </c>
      <c r="J54" s="114">
        <f t="shared" si="15"/>
        <v>62977.73</v>
      </c>
      <c r="K54" s="110"/>
    </row>
    <row r="55" spans="2:11" ht="12.75">
      <c r="B55" s="463" t="s">
        <v>544</v>
      </c>
      <c r="C55" s="464"/>
      <c r="D55" s="115">
        <f aca="true" t="shared" si="16" ref="D55:J55">SUM(D47:D54)</f>
        <v>0</v>
      </c>
      <c r="E55" s="115">
        <f t="shared" si="16"/>
        <v>0</v>
      </c>
      <c r="F55" s="115">
        <f t="shared" si="16"/>
        <v>159169.2</v>
      </c>
      <c r="G55" s="115">
        <f t="shared" si="16"/>
        <v>0</v>
      </c>
      <c r="H55" s="115">
        <f t="shared" si="16"/>
        <v>159169.2</v>
      </c>
      <c r="I55" s="115">
        <f t="shared" si="16"/>
        <v>0</v>
      </c>
      <c r="J55" s="115">
        <f t="shared" si="16"/>
        <v>159169.2</v>
      </c>
      <c r="K55" s="110"/>
    </row>
    <row r="56" spans="2:11" ht="12.75">
      <c r="B56" s="110">
        <v>7000</v>
      </c>
      <c r="C56" s="111" t="s">
        <v>545</v>
      </c>
      <c r="D56" s="114">
        <v>0</v>
      </c>
      <c r="E56" s="114">
        <v>0</v>
      </c>
      <c r="F56" s="114">
        <v>0</v>
      </c>
      <c r="G56" s="114">
        <v>44168</v>
      </c>
      <c r="H56" s="114">
        <v>0</v>
      </c>
      <c r="I56" s="114">
        <f>G56</f>
        <v>44168</v>
      </c>
      <c r="J56" s="114">
        <f>H56-I56</f>
        <v>-44168</v>
      </c>
      <c r="K56" s="110"/>
    </row>
    <row r="57" spans="2:11" ht="12.75">
      <c r="B57" s="110">
        <v>7010</v>
      </c>
      <c r="C57" s="111" t="s">
        <v>546</v>
      </c>
      <c r="D57" s="114">
        <v>0</v>
      </c>
      <c r="E57" s="114">
        <v>0</v>
      </c>
      <c r="F57" s="114">
        <v>0</v>
      </c>
      <c r="G57" s="114">
        <v>8107.11</v>
      </c>
      <c r="H57" s="114">
        <v>0</v>
      </c>
      <c r="I57" s="114">
        <f>G57</f>
        <v>8107.11</v>
      </c>
      <c r="J57" s="114">
        <f>H57-I57</f>
        <v>-8107.11</v>
      </c>
      <c r="K57" s="110"/>
    </row>
    <row r="58" spans="2:11" ht="12.75">
      <c r="B58" s="110">
        <v>7011</v>
      </c>
      <c r="C58" s="111" t="s">
        <v>547</v>
      </c>
      <c r="D58" s="114">
        <v>0</v>
      </c>
      <c r="E58" s="114">
        <v>0</v>
      </c>
      <c r="F58" s="114">
        <v>0</v>
      </c>
      <c r="G58" s="114">
        <v>23831.58</v>
      </c>
      <c r="H58" s="114">
        <v>0</v>
      </c>
      <c r="I58" s="114">
        <f>G58</f>
        <v>23831.58</v>
      </c>
      <c r="J58" s="114">
        <f>H58-I58</f>
        <v>-23831.58</v>
      </c>
      <c r="K58" s="110"/>
    </row>
    <row r="59" spans="2:11" ht="12.75">
      <c r="B59" s="110">
        <v>7090</v>
      </c>
      <c r="C59" s="111" t="s">
        <v>548</v>
      </c>
      <c r="D59" s="114">
        <v>0</v>
      </c>
      <c r="E59" s="114">
        <v>0</v>
      </c>
      <c r="F59" s="114">
        <v>0</v>
      </c>
      <c r="G59" s="114">
        <v>6441.67</v>
      </c>
      <c r="H59" s="114">
        <v>0</v>
      </c>
      <c r="I59" s="114">
        <f>G59</f>
        <v>6441.67</v>
      </c>
      <c r="J59" s="114">
        <f>H59-I59</f>
        <v>-6441.67</v>
      </c>
      <c r="K59" s="110"/>
    </row>
    <row r="60" spans="2:11" ht="12.75">
      <c r="B60" s="110">
        <v>7200</v>
      </c>
      <c r="C60" s="111" t="s">
        <v>549</v>
      </c>
      <c r="D60" s="114">
        <v>0</v>
      </c>
      <c r="E60" s="114">
        <v>0</v>
      </c>
      <c r="F60" s="114">
        <v>0</v>
      </c>
      <c r="G60" s="114">
        <v>74486.98</v>
      </c>
      <c r="H60" s="114">
        <v>0</v>
      </c>
      <c r="I60" s="114">
        <f>G60</f>
        <v>74486.98</v>
      </c>
      <c r="J60" s="114">
        <f>H60-I60</f>
        <v>-74486.98</v>
      </c>
      <c r="K60" s="110"/>
    </row>
    <row r="61" spans="2:11" ht="12.75">
      <c r="B61" s="463" t="s">
        <v>550</v>
      </c>
      <c r="C61" s="464"/>
      <c r="D61" s="115">
        <f>SUM(D56:D60)</f>
        <v>0</v>
      </c>
      <c r="E61" s="115">
        <f aca="true" t="shared" si="17" ref="E61:J61">SUM(E56:E60)</f>
        <v>0</v>
      </c>
      <c r="F61" s="115">
        <f t="shared" si="17"/>
        <v>0</v>
      </c>
      <c r="G61" s="115">
        <f t="shared" si="17"/>
        <v>157035.34</v>
      </c>
      <c r="H61" s="115">
        <f t="shared" si="17"/>
        <v>0</v>
      </c>
      <c r="I61" s="115">
        <f t="shared" si="17"/>
        <v>157035.34</v>
      </c>
      <c r="J61" s="115">
        <f t="shared" si="17"/>
        <v>-157035.34</v>
      </c>
      <c r="K61" s="110"/>
    </row>
    <row r="62" spans="2:11" ht="12.75">
      <c r="B62" s="463" t="s">
        <v>551</v>
      </c>
      <c r="C62" s="464"/>
      <c r="D62" s="115">
        <f>D12+D22+D30+D37+D46+D55+D61</f>
        <v>3017044.3</v>
      </c>
      <c r="E62" s="115">
        <f aca="true" t="shared" si="18" ref="E62:J62">E12+E22+E30+E37+E46+E55+E61</f>
        <v>3017044.3</v>
      </c>
      <c r="F62" s="115">
        <f t="shared" si="18"/>
        <v>1465159.92</v>
      </c>
      <c r="G62" s="115">
        <f t="shared" si="18"/>
        <v>1465159.92</v>
      </c>
      <c r="H62" s="115">
        <f t="shared" si="18"/>
        <v>4482204.22</v>
      </c>
      <c r="I62" s="115">
        <f t="shared" si="18"/>
        <v>4482204.220000001</v>
      </c>
      <c r="J62" s="115">
        <f t="shared" si="18"/>
        <v>0</v>
      </c>
      <c r="K62" s="110"/>
    </row>
    <row r="63" spans="2:11" ht="12.75">
      <c r="B63" s="110"/>
      <c r="C63" s="111"/>
      <c r="D63" s="116"/>
      <c r="E63" s="116"/>
      <c r="F63" s="116"/>
      <c r="G63" s="116"/>
      <c r="H63" s="116"/>
      <c r="I63" s="116"/>
      <c r="J63" s="116"/>
      <c r="K63" s="110"/>
    </row>
    <row r="64" spans="2:11" ht="12.75">
      <c r="B64" s="110"/>
      <c r="C64" s="111"/>
      <c r="D64" s="116"/>
      <c r="E64" s="116"/>
      <c r="F64" s="116"/>
      <c r="G64" s="116"/>
      <c r="H64" s="116"/>
      <c r="I64" s="116"/>
      <c r="J64" s="116"/>
      <c r="K64" s="110"/>
    </row>
    <row r="65" spans="2:11" ht="12.75">
      <c r="B65" s="110"/>
      <c r="C65" s="111"/>
      <c r="D65" s="116"/>
      <c r="E65" s="116"/>
      <c r="F65" s="116"/>
      <c r="G65" s="116"/>
      <c r="H65" s="116"/>
      <c r="I65" s="116"/>
      <c r="J65" s="116"/>
      <c r="K65" s="110"/>
    </row>
    <row r="66" spans="2:11" ht="12.75">
      <c r="B66" s="110"/>
      <c r="C66" s="111"/>
      <c r="D66" s="116"/>
      <c r="E66" s="116"/>
      <c r="F66" s="116"/>
      <c r="G66" s="116"/>
      <c r="H66" s="116"/>
      <c r="I66" s="116"/>
      <c r="J66" s="116"/>
      <c r="K66" s="110"/>
    </row>
    <row r="67" spans="2:11" ht="12.75">
      <c r="B67" s="110"/>
      <c r="C67" s="111"/>
      <c r="D67" s="116"/>
      <c r="E67" s="116"/>
      <c r="F67" s="116"/>
      <c r="G67" s="116"/>
      <c r="H67" s="116"/>
      <c r="I67" s="116"/>
      <c r="J67" s="116"/>
      <c r="K67" s="110"/>
    </row>
    <row r="68" spans="2:11" ht="12.75">
      <c r="B68" s="110"/>
      <c r="C68" s="111"/>
      <c r="D68" s="116"/>
      <c r="E68" s="116"/>
      <c r="F68" s="116"/>
      <c r="G68" s="116"/>
      <c r="H68" s="116"/>
      <c r="I68" s="116"/>
      <c r="J68" s="116"/>
      <c r="K68" s="110"/>
    </row>
    <row r="69" spans="2:11" ht="12.75">
      <c r="B69" s="110"/>
      <c r="C69" s="110"/>
      <c r="D69" s="116"/>
      <c r="E69" s="116"/>
      <c r="F69" s="116"/>
      <c r="G69" s="116"/>
      <c r="H69" s="116"/>
      <c r="I69" s="116"/>
      <c r="J69" s="116"/>
      <c r="K69" s="110"/>
    </row>
    <row r="70" spans="2:11" ht="12.75">
      <c r="B70" s="110"/>
      <c r="C70" s="110"/>
      <c r="D70" s="116"/>
      <c r="E70" s="116"/>
      <c r="F70" s="116"/>
      <c r="G70" s="116"/>
      <c r="H70" s="116"/>
      <c r="I70" s="116"/>
      <c r="J70" s="116"/>
      <c r="K70" s="110"/>
    </row>
    <row r="71" spans="2:11" ht="12.75">
      <c r="B71" s="110"/>
      <c r="C71" s="110"/>
      <c r="D71" s="116"/>
      <c r="E71" s="116"/>
      <c r="F71" s="116"/>
      <c r="G71" s="116"/>
      <c r="H71" s="116"/>
      <c r="I71" s="116"/>
      <c r="J71" s="116"/>
      <c r="K71" s="110"/>
    </row>
  </sheetData>
  <sheetProtection/>
  <mergeCells count="22">
    <mergeCell ref="D3:F3"/>
    <mergeCell ref="B5:C5"/>
    <mergeCell ref="D5:E5"/>
    <mergeCell ref="F5:G5"/>
    <mergeCell ref="H5:I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B12:C12"/>
    <mergeCell ref="B22:C22"/>
    <mergeCell ref="B30:C30"/>
    <mergeCell ref="B37:C37"/>
    <mergeCell ref="B46:C46"/>
    <mergeCell ref="B55:C55"/>
    <mergeCell ref="B61:C61"/>
    <mergeCell ref="B62:C6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O21" sqref="O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78"/>
  <sheetViews>
    <sheetView zoomScalePageLayoutView="0" workbookViewId="0" topLeftCell="A12">
      <selection activeCell="G35" sqref="G35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554</v>
      </c>
      <c r="B1" s="4"/>
    </row>
    <row r="2" spans="1:2" ht="12.75">
      <c r="A2" s="4" t="s">
        <v>552</v>
      </c>
      <c r="B2" s="4"/>
    </row>
    <row r="3" spans="1:2" ht="12.75">
      <c r="A3" s="4" t="s">
        <v>553</v>
      </c>
      <c r="B3" s="4"/>
    </row>
    <row r="4" spans="1:2" ht="12.75">
      <c r="A4" s="4" t="s">
        <v>555</v>
      </c>
      <c r="B4" s="4"/>
    </row>
    <row r="5" spans="1:2" ht="12.75">
      <c r="A5" s="4" t="s">
        <v>432</v>
      </c>
      <c r="B5" s="4"/>
    </row>
    <row r="6" spans="1:2" ht="12.75">
      <c r="A6" s="4" t="s">
        <v>433</v>
      </c>
      <c r="B6" s="4"/>
    </row>
    <row r="7" spans="1:2" ht="12.75">
      <c r="A7" s="4"/>
      <c r="B7" s="4"/>
    </row>
    <row r="8" spans="1:5" ht="12.75">
      <c r="A8" s="295" t="s">
        <v>337</v>
      </c>
      <c r="B8" s="295"/>
      <c r="C8" s="295"/>
      <c r="D8" s="295"/>
      <c r="E8" s="295"/>
    </row>
    <row r="9" spans="1:5" ht="14.25" customHeight="1">
      <c r="A9" s="296" t="s">
        <v>338</v>
      </c>
      <c r="B9" s="296"/>
      <c r="C9" s="296"/>
      <c r="D9" s="296"/>
      <c r="E9" s="296"/>
    </row>
    <row r="10" spans="1:5" ht="14.25" customHeight="1">
      <c r="A10" s="296" t="s">
        <v>558</v>
      </c>
      <c r="B10" s="296"/>
      <c r="C10" s="296"/>
      <c r="D10" s="296"/>
      <c r="E10" s="296"/>
    </row>
    <row r="11" ht="12.75">
      <c r="E11" s="4" t="s">
        <v>55</v>
      </c>
    </row>
    <row r="12" spans="1:5" ht="22.5">
      <c r="A12" s="6" t="s">
        <v>0</v>
      </c>
      <c r="B12" s="6" t="s">
        <v>56</v>
      </c>
      <c r="C12" s="6" t="s">
        <v>2</v>
      </c>
      <c r="D12" s="6" t="s">
        <v>3</v>
      </c>
      <c r="E12" s="6" t="s">
        <v>4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56"/>
      <c r="B14" s="25" t="s">
        <v>429</v>
      </c>
      <c r="C14" s="7">
        <v>201</v>
      </c>
      <c r="D14" s="35"/>
      <c r="E14" s="35"/>
    </row>
    <row r="15" spans="1:5" ht="12.75">
      <c r="A15" s="6"/>
      <c r="B15" s="25" t="s">
        <v>427</v>
      </c>
      <c r="C15" s="9" t="s">
        <v>124</v>
      </c>
      <c r="D15" s="28">
        <f>SUM(D16:D19)</f>
        <v>82548.69</v>
      </c>
      <c r="E15" s="28">
        <f>SUM(E16:E19)</f>
        <v>87521</v>
      </c>
    </row>
    <row r="16" spans="1:7" ht="12.75">
      <c r="A16" s="6">
        <v>700</v>
      </c>
      <c r="B16" s="2" t="s">
        <v>339</v>
      </c>
      <c r="C16" s="9" t="s">
        <v>125</v>
      </c>
      <c r="D16" s="36">
        <v>44168</v>
      </c>
      <c r="E16" s="36">
        <v>25597</v>
      </c>
      <c r="G16" s="31"/>
    </row>
    <row r="17" spans="1:5" ht="22.5">
      <c r="A17" s="6" t="s">
        <v>340</v>
      </c>
      <c r="B17" s="3" t="s">
        <v>341</v>
      </c>
      <c r="C17" s="9" t="s">
        <v>126</v>
      </c>
      <c r="D17" s="36">
        <v>31938.69</v>
      </c>
      <c r="E17" s="36">
        <v>41146</v>
      </c>
    </row>
    <row r="18" spans="1:7" ht="12.75">
      <c r="A18" s="6">
        <v>703</v>
      </c>
      <c r="B18" s="2" t="s">
        <v>342</v>
      </c>
      <c r="C18" s="9" t="s">
        <v>127</v>
      </c>
      <c r="D18" s="36"/>
      <c r="E18" s="36"/>
      <c r="G18" s="31"/>
    </row>
    <row r="19" spans="1:5" ht="12.75">
      <c r="A19" s="6">
        <v>709</v>
      </c>
      <c r="B19" s="53" t="s">
        <v>343</v>
      </c>
      <c r="C19" s="9" t="s">
        <v>128</v>
      </c>
      <c r="D19" s="36">
        <v>6442</v>
      </c>
      <c r="E19" s="36">
        <v>20778</v>
      </c>
    </row>
    <row r="20" spans="1:5" ht="12.75">
      <c r="A20" s="6"/>
      <c r="B20" s="54" t="s">
        <v>428</v>
      </c>
      <c r="C20" s="9" t="s">
        <v>129</v>
      </c>
      <c r="D20" s="36">
        <f>SUM(D21:D24)</f>
        <v>0</v>
      </c>
      <c r="E20" s="36">
        <f>SUM(E21:E24)</f>
        <v>0</v>
      </c>
    </row>
    <row r="21" spans="1:5" ht="12.75">
      <c r="A21" s="6">
        <v>710</v>
      </c>
      <c r="B21" s="59" t="s">
        <v>344</v>
      </c>
      <c r="C21" s="9" t="s">
        <v>130</v>
      </c>
      <c r="D21" s="28"/>
      <c r="E21" s="28"/>
    </row>
    <row r="22" spans="1:5" ht="12.75">
      <c r="A22" s="6">
        <v>711</v>
      </c>
      <c r="B22" s="3" t="s">
        <v>345</v>
      </c>
      <c r="C22" s="9" t="s">
        <v>131</v>
      </c>
      <c r="D22" s="28"/>
      <c r="E22" s="28"/>
    </row>
    <row r="23" spans="1:5" ht="12.75">
      <c r="A23" s="6">
        <v>712</v>
      </c>
      <c r="B23" s="3" t="s">
        <v>346</v>
      </c>
      <c r="C23" s="9" t="s">
        <v>132</v>
      </c>
      <c r="D23" s="28"/>
      <c r="E23" s="28"/>
    </row>
    <row r="24" spans="1:5" ht="12.75" customHeight="1">
      <c r="A24" s="6">
        <v>719</v>
      </c>
      <c r="B24" s="53" t="s">
        <v>347</v>
      </c>
      <c r="C24" s="9" t="s">
        <v>133</v>
      </c>
      <c r="D24" s="36"/>
      <c r="E24" s="36"/>
    </row>
    <row r="25" spans="1:5" ht="12.75">
      <c r="A25" s="57">
        <v>73</v>
      </c>
      <c r="B25" s="25" t="s">
        <v>348</v>
      </c>
      <c r="C25" s="9" t="s">
        <v>134</v>
      </c>
      <c r="D25" s="36">
        <f>SUM(D26:D32)</f>
        <v>22122</v>
      </c>
      <c r="E25" s="36">
        <f>SUM(E26:E32)</f>
        <v>22421</v>
      </c>
    </row>
    <row r="26" spans="1:5" ht="12.75">
      <c r="A26" s="6">
        <v>600</v>
      </c>
      <c r="B26" s="2" t="s">
        <v>349</v>
      </c>
      <c r="C26" s="9" t="s">
        <v>135</v>
      </c>
      <c r="D26" s="36">
        <v>6386</v>
      </c>
      <c r="E26" s="36">
        <v>6435</v>
      </c>
    </row>
    <row r="27" spans="1:5" ht="12.75">
      <c r="A27" s="6">
        <v>601</v>
      </c>
      <c r="B27" s="2" t="s">
        <v>350</v>
      </c>
      <c r="C27" s="9" t="s">
        <v>136</v>
      </c>
      <c r="D27" s="36">
        <v>271</v>
      </c>
      <c r="E27" s="36">
        <v>121</v>
      </c>
    </row>
    <row r="28" spans="1:5" ht="12.75">
      <c r="A28" s="6">
        <v>602</v>
      </c>
      <c r="B28" s="53" t="s">
        <v>351</v>
      </c>
      <c r="C28" s="9" t="s">
        <v>137</v>
      </c>
      <c r="D28" s="36"/>
      <c r="E28" s="36"/>
    </row>
    <row r="29" spans="1:5" ht="12.75">
      <c r="A29" s="6">
        <v>603</v>
      </c>
      <c r="B29" s="2" t="s">
        <v>352</v>
      </c>
      <c r="C29" s="9" t="s">
        <v>138</v>
      </c>
      <c r="D29" s="36">
        <v>9950</v>
      </c>
      <c r="E29" s="36">
        <v>9950</v>
      </c>
    </row>
    <row r="30" spans="1:5" ht="12.75">
      <c r="A30" s="6">
        <v>605</v>
      </c>
      <c r="B30" s="53" t="s">
        <v>353</v>
      </c>
      <c r="C30" s="9" t="s">
        <v>139</v>
      </c>
      <c r="D30" s="36">
        <v>2043</v>
      </c>
      <c r="E30" s="36">
        <v>1926</v>
      </c>
    </row>
    <row r="31" spans="1:5" ht="12.75">
      <c r="A31" s="6">
        <v>607</v>
      </c>
      <c r="B31" s="53" t="s">
        <v>354</v>
      </c>
      <c r="C31" s="9" t="s">
        <v>140</v>
      </c>
      <c r="D31" s="36"/>
      <c r="E31" s="36"/>
    </row>
    <row r="32" spans="1:5" ht="22.5">
      <c r="A32" s="6" t="s">
        <v>356</v>
      </c>
      <c r="B32" s="53" t="s">
        <v>355</v>
      </c>
      <c r="C32" s="9" t="s">
        <v>141</v>
      </c>
      <c r="D32" s="36">
        <f>510+2962</f>
        <v>3472</v>
      </c>
      <c r="E32" s="36">
        <v>3989</v>
      </c>
    </row>
    <row r="33" spans="1:11" ht="12.75">
      <c r="A33" s="6"/>
      <c r="B33" s="25" t="s">
        <v>357</v>
      </c>
      <c r="C33" s="9" t="s">
        <v>142</v>
      </c>
      <c r="D33" s="28">
        <f>SUM(D34:D37)</f>
        <v>0</v>
      </c>
      <c r="E33" s="28">
        <f>SUM(E34:E37)</f>
        <v>45126</v>
      </c>
      <c r="K33">
        <f>268479.49-83324.62</f>
        <v>185154.87</v>
      </c>
    </row>
    <row r="34" spans="1:11" ht="12.75">
      <c r="A34" s="6">
        <v>610</v>
      </c>
      <c r="B34" s="2" t="s">
        <v>358</v>
      </c>
      <c r="C34" s="9" t="s">
        <v>143</v>
      </c>
      <c r="D34" s="28"/>
      <c r="E34" s="28">
        <v>45126</v>
      </c>
      <c r="K34">
        <f>185298-185155</f>
        <v>143</v>
      </c>
    </row>
    <row r="35" spans="1:5" ht="12.75">
      <c r="A35" s="6">
        <v>611</v>
      </c>
      <c r="B35" s="2" t="s">
        <v>359</v>
      </c>
      <c r="C35" s="9" t="s">
        <v>144</v>
      </c>
      <c r="D35" s="28"/>
      <c r="E35" s="28"/>
    </row>
    <row r="36" spans="1:5" ht="12.75">
      <c r="A36" s="6">
        <v>612</v>
      </c>
      <c r="B36" s="2" t="s">
        <v>360</v>
      </c>
      <c r="C36" s="9" t="s">
        <v>145</v>
      </c>
      <c r="D36" s="28"/>
      <c r="E36" s="28"/>
    </row>
    <row r="37" spans="1:5" ht="12.75">
      <c r="A37" s="6">
        <v>619</v>
      </c>
      <c r="B37" s="2" t="s">
        <v>361</v>
      </c>
      <c r="C37" s="9" t="s">
        <v>146</v>
      </c>
      <c r="D37" s="28"/>
      <c r="E37" s="28"/>
    </row>
    <row r="38" spans="1:5" ht="22.5">
      <c r="A38" s="6"/>
      <c r="B38" s="42" t="s">
        <v>377</v>
      </c>
      <c r="C38" s="9" t="s">
        <v>147</v>
      </c>
      <c r="D38" s="28">
        <f>D15+D20-D25-D33</f>
        <v>60426.69</v>
      </c>
      <c r="E38" s="28">
        <f>E15+E20-E25-E33</f>
        <v>19974</v>
      </c>
    </row>
    <row r="39" spans="1:5" ht="12.75">
      <c r="A39" s="6"/>
      <c r="B39" s="2" t="s">
        <v>362</v>
      </c>
      <c r="C39" s="9" t="s">
        <v>148</v>
      </c>
      <c r="D39" s="28">
        <v>0</v>
      </c>
      <c r="E39" s="28">
        <v>0</v>
      </c>
    </row>
    <row r="40" spans="1:5" ht="12.75">
      <c r="A40" s="6"/>
      <c r="B40" s="25" t="s">
        <v>363</v>
      </c>
      <c r="C40" s="9" t="s">
        <v>149</v>
      </c>
      <c r="D40" s="28">
        <f>D41+D42</f>
        <v>0</v>
      </c>
      <c r="E40" s="28">
        <f>E41+E42</f>
        <v>0</v>
      </c>
    </row>
    <row r="41" spans="1:5" ht="12.75">
      <c r="A41" s="6">
        <v>730</v>
      </c>
      <c r="B41" s="2" t="s">
        <v>364</v>
      </c>
      <c r="C41" s="9" t="s">
        <v>150</v>
      </c>
      <c r="D41" s="28">
        <v>0</v>
      </c>
      <c r="E41" s="28">
        <v>0</v>
      </c>
    </row>
    <row r="42" spans="1:5" ht="12.75">
      <c r="A42" s="6">
        <v>731</v>
      </c>
      <c r="B42" s="3" t="s">
        <v>365</v>
      </c>
      <c r="C42" s="9" t="s">
        <v>151</v>
      </c>
      <c r="D42" s="28"/>
      <c r="E42" s="28"/>
    </row>
    <row r="43" spans="1:5" ht="12.75">
      <c r="A43" s="6"/>
      <c r="B43" s="25" t="s">
        <v>366</v>
      </c>
      <c r="C43" s="9" t="s">
        <v>152</v>
      </c>
      <c r="D43" s="28">
        <f>D44+D45</f>
        <v>0</v>
      </c>
      <c r="E43" s="28">
        <f>E44+E45</f>
        <v>0</v>
      </c>
    </row>
    <row r="44" spans="1:5" ht="12.75">
      <c r="A44" s="6">
        <v>630</v>
      </c>
      <c r="B44" s="2" t="s">
        <v>367</v>
      </c>
      <c r="C44" s="9" t="s">
        <v>153</v>
      </c>
      <c r="D44" s="28"/>
      <c r="E44" s="28"/>
    </row>
    <row r="45" spans="1:5" ht="12.75">
      <c r="A45" s="58">
        <v>631</v>
      </c>
      <c r="B45" s="2" t="s">
        <v>368</v>
      </c>
      <c r="C45" s="9" t="s">
        <v>154</v>
      </c>
      <c r="D45" s="28"/>
      <c r="E45" s="28"/>
    </row>
    <row r="46" spans="1:5" ht="33.75" customHeight="1">
      <c r="A46" s="6"/>
      <c r="B46" s="42" t="s">
        <v>369</v>
      </c>
      <c r="C46" s="9" t="s">
        <v>399</v>
      </c>
      <c r="D46" s="48">
        <f>D38+D40-D43</f>
        <v>60426.69</v>
      </c>
      <c r="E46" s="48">
        <f>E38+E40</f>
        <v>19974</v>
      </c>
    </row>
    <row r="47" spans="1:5" ht="12.75">
      <c r="A47" s="6"/>
      <c r="B47" s="3" t="s">
        <v>370</v>
      </c>
      <c r="C47" s="9" t="s">
        <v>400</v>
      </c>
      <c r="D47" s="48"/>
      <c r="E47" s="48">
        <v>0</v>
      </c>
    </row>
    <row r="48" spans="1:5" ht="12.75">
      <c r="A48" s="6"/>
      <c r="B48" s="25" t="s">
        <v>371</v>
      </c>
      <c r="C48" s="9" t="s">
        <v>401</v>
      </c>
      <c r="D48" s="48"/>
      <c r="E48" s="48"/>
    </row>
    <row r="49" spans="1:5" ht="12.75">
      <c r="A49" s="6">
        <v>821</v>
      </c>
      <c r="B49" s="2" t="s">
        <v>372</v>
      </c>
      <c r="C49" s="9" t="s">
        <v>402</v>
      </c>
      <c r="D49" s="28"/>
      <c r="E49" s="28"/>
    </row>
    <row r="50" spans="1:5" ht="12.75">
      <c r="A50" s="6" t="s">
        <v>373</v>
      </c>
      <c r="B50" s="2" t="s">
        <v>374</v>
      </c>
      <c r="C50" s="9" t="s">
        <v>403</v>
      </c>
      <c r="D50" s="28"/>
      <c r="E50" s="28"/>
    </row>
    <row r="51" spans="1:5" ht="12.75">
      <c r="A51" s="6" t="s">
        <v>373</v>
      </c>
      <c r="B51" s="2" t="s">
        <v>375</v>
      </c>
      <c r="C51" s="9" t="s">
        <v>404</v>
      </c>
      <c r="D51" s="28"/>
      <c r="E51" s="28"/>
    </row>
    <row r="52" spans="1:5" ht="27.75" customHeight="1">
      <c r="A52" s="6"/>
      <c r="B52" s="42" t="s">
        <v>376</v>
      </c>
      <c r="C52" s="9" t="s">
        <v>405</v>
      </c>
      <c r="D52" s="28">
        <f>D46</f>
        <v>60426.69</v>
      </c>
      <c r="E52" s="28">
        <f>E46</f>
        <v>19974</v>
      </c>
    </row>
    <row r="53" spans="1:5" ht="12.75">
      <c r="A53" s="6"/>
      <c r="B53" s="2" t="s">
        <v>378</v>
      </c>
      <c r="C53" s="9" t="s">
        <v>406</v>
      </c>
      <c r="D53" s="28">
        <f>D47</f>
        <v>0</v>
      </c>
      <c r="E53" s="28">
        <f>E47</f>
        <v>0</v>
      </c>
    </row>
    <row r="54" spans="1:5" ht="22.5">
      <c r="A54" s="6"/>
      <c r="B54" s="42" t="s">
        <v>379</v>
      </c>
      <c r="C54" s="9" t="s">
        <v>407</v>
      </c>
      <c r="D54" s="28">
        <f>SUM(D55:D60)</f>
        <v>74487</v>
      </c>
      <c r="E54" s="28">
        <f>SUM(E55:E60)</f>
        <v>62553</v>
      </c>
    </row>
    <row r="55" spans="1:5" ht="12.75">
      <c r="A55" s="6">
        <v>720</v>
      </c>
      <c r="B55" s="2" t="s">
        <v>380</v>
      </c>
      <c r="C55" s="9" t="s">
        <v>408</v>
      </c>
      <c r="D55" s="28">
        <v>74487</v>
      </c>
      <c r="E55" s="28">
        <v>62553</v>
      </c>
    </row>
    <row r="56" spans="1:5" ht="22.5">
      <c r="A56" s="6">
        <v>721</v>
      </c>
      <c r="B56" s="55" t="s">
        <v>381</v>
      </c>
      <c r="C56" s="9" t="s">
        <v>409</v>
      </c>
      <c r="D56" s="28"/>
      <c r="E56" s="28"/>
    </row>
    <row r="57" spans="1:5" ht="22.5">
      <c r="A57" s="6">
        <v>722</v>
      </c>
      <c r="B57" s="55" t="s">
        <v>383</v>
      </c>
      <c r="C57" s="9" t="s">
        <v>410</v>
      </c>
      <c r="D57" s="28"/>
      <c r="E57" s="28"/>
    </row>
    <row r="58" spans="1:5" ht="22.5">
      <c r="A58" s="58">
        <v>723</v>
      </c>
      <c r="B58" s="55" t="s">
        <v>382</v>
      </c>
      <c r="C58" s="9" t="s">
        <v>411</v>
      </c>
      <c r="D58" s="28"/>
      <c r="E58" s="28"/>
    </row>
    <row r="59" spans="1:5" ht="12.75">
      <c r="A59" s="6">
        <v>724</v>
      </c>
      <c r="B59" s="55" t="s">
        <v>384</v>
      </c>
      <c r="C59" s="9" t="s">
        <v>412</v>
      </c>
      <c r="D59" s="28"/>
      <c r="E59" s="28"/>
    </row>
    <row r="60" spans="1:5" ht="12.75">
      <c r="A60" s="6">
        <v>729</v>
      </c>
      <c r="B60" s="2" t="s">
        <v>385</v>
      </c>
      <c r="C60" s="9" t="s">
        <v>413</v>
      </c>
      <c r="D60" s="28"/>
      <c r="E60" s="28"/>
    </row>
    <row r="61" spans="1:5" ht="12.75">
      <c r="A61" s="6"/>
      <c r="B61" s="42" t="s">
        <v>386</v>
      </c>
      <c r="C61" s="9" t="s">
        <v>414</v>
      </c>
      <c r="D61" s="28">
        <f>SUM(D62:D67)</f>
        <v>137047</v>
      </c>
      <c r="E61" s="28">
        <f>SUM(E62:E67)</f>
        <v>69559</v>
      </c>
    </row>
    <row r="62" spans="1:5" ht="12.75">
      <c r="A62" s="6">
        <v>620</v>
      </c>
      <c r="B62" s="55" t="s">
        <v>387</v>
      </c>
      <c r="C62" s="9" t="s">
        <v>415</v>
      </c>
      <c r="D62" s="28">
        <v>74069</v>
      </c>
      <c r="E62" s="28">
        <v>69559</v>
      </c>
    </row>
    <row r="63" spans="1:5" ht="22.5">
      <c r="A63" s="58">
        <v>621</v>
      </c>
      <c r="B63" s="55" t="s">
        <v>388</v>
      </c>
      <c r="C63" s="9" t="s">
        <v>416</v>
      </c>
      <c r="D63" s="28"/>
      <c r="E63" s="28"/>
    </row>
    <row r="64" spans="1:5" ht="22.5">
      <c r="A64" s="6">
        <v>622</v>
      </c>
      <c r="B64" s="55" t="s">
        <v>389</v>
      </c>
      <c r="C64" s="9" t="s">
        <v>417</v>
      </c>
      <c r="D64" s="28"/>
      <c r="E64" s="28"/>
    </row>
    <row r="65" spans="1:5" ht="22.5">
      <c r="A65" s="6">
        <v>623</v>
      </c>
      <c r="B65" s="55" t="s">
        <v>390</v>
      </c>
      <c r="C65" s="9" t="s">
        <v>418</v>
      </c>
      <c r="D65" s="28"/>
      <c r="E65" s="28"/>
    </row>
    <row r="66" spans="1:5" ht="12.75">
      <c r="A66" s="6">
        <v>624</v>
      </c>
      <c r="B66" s="55" t="s">
        <v>391</v>
      </c>
      <c r="C66" s="9" t="s">
        <v>419</v>
      </c>
      <c r="D66" s="28"/>
      <c r="E66" s="28"/>
    </row>
    <row r="67" spans="1:5" ht="12.75">
      <c r="A67" s="6">
        <v>629</v>
      </c>
      <c r="B67" s="55" t="s">
        <v>392</v>
      </c>
      <c r="C67" s="9" t="s">
        <v>420</v>
      </c>
      <c r="D67" s="28">
        <v>62978</v>
      </c>
      <c r="E67" s="28">
        <v>0</v>
      </c>
    </row>
    <row r="68" spans="1:5" ht="22.5">
      <c r="A68" s="58"/>
      <c r="B68" s="42" t="s">
        <v>393</v>
      </c>
      <c r="C68" s="9" t="s">
        <v>421</v>
      </c>
      <c r="D68" s="28"/>
      <c r="E68" s="28"/>
    </row>
    <row r="69" spans="1:5" ht="12.75">
      <c r="A69" s="6"/>
      <c r="B69" s="55" t="s">
        <v>394</v>
      </c>
      <c r="C69" s="9" t="s">
        <v>422</v>
      </c>
      <c r="D69" s="28">
        <f>D61-D54</f>
        <v>62560</v>
      </c>
      <c r="E69" s="28">
        <f>E61-E54</f>
        <v>7006</v>
      </c>
    </row>
    <row r="70" spans="1:5" ht="33.75">
      <c r="A70" s="6"/>
      <c r="B70" s="42" t="s">
        <v>395</v>
      </c>
      <c r="C70" s="9" t="s">
        <v>423</v>
      </c>
      <c r="D70" s="28">
        <v>0</v>
      </c>
      <c r="E70" s="28">
        <f>E52-E53-E69</f>
        <v>12968</v>
      </c>
    </row>
    <row r="71" spans="1:5" ht="12.75">
      <c r="A71" s="6"/>
      <c r="B71" s="55" t="s">
        <v>396</v>
      </c>
      <c r="C71" s="9" t="s">
        <v>424</v>
      </c>
      <c r="D71" s="28">
        <f>D53-D52+D69-D68</f>
        <v>2133.3099999999977</v>
      </c>
      <c r="E71" s="28">
        <v>0</v>
      </c>
    </row>
    <row r="72" spans="1:5" ht="12.75">
      <c r="A72" s="6"/>
      <c r="B72" s="55" t="s">
        <v>397</v>
      </c>
      <c r="C72" s="9" t="s">
        <v>425</v>
      </c>
      <c r="D72" s="28"/>
      <c r="E72" s="28"/>
    </row>
    <row r="73" spans="1:5" ht="12.75">
      <c r="A73" s="58"/>
      <c r="B73" s="55" t="s">
        <v>398</v>
      </c>
      <c r="C73" s="9" t="s">
        <v>426</v>
      </c>
      <c r="D73" s="28"/>
      <c r="E73" s="28"/>
    </row>
    <row r="74" spans="5:9" ht="12.75">
      <c r="E74" s="46"/>
      <c r="F74" s="4"/>
      <c r="G74" s="4"/>
      <c r="H74" s="4"/>
      <c r="I74" s="4"/>
    </row>
    <row r="75" spans="1:9" ht="26.25" customHeight="1">
      <c r="A75" s="4" t="s">
        <v>234</v>
      </c>
      <c r="B75" s="299" t="s">
        <v>560</v>
      </c>
      <c r="C75" s="298"/>
      <c r="D75" s="297" t="s">
        <v>336</v>
      </c>
      <c r="E75" s="297"/>
      <c r="F75" s="4"/>
      <c r="G75" s="4"/>
      <c r="H75" s="4"/>
      <c r="I75" s="4"/>
    </row>
    <row r="76" spans="1:9" ht="12.75">
      <c r="A76" s="4" t="s">
        <v>559</v>
      </c>
      <c r="F76" s="4"/>
      <c r="G76" s="4"/>
      <c r="H76" s="4"/>
      <c r="I76" s="4"/>
    </row>
    <row r="77" spans="4:9" ht="12.75">
      <c r="D77" s="51"/>
      <c r="E77" s="52"/>
      <c r="F77" s="4"/>
      <c r="G77" s="4"/>
      <c r="H77" s="4"/>
      <c r="I77" s="4"/>
    </row>
    <row r="78" spans="4:9" ht="12.75">
      <c r="D78" s="43"/>
      <c r="E78" s="46"/>
      <c r="F78" s="4"/>
      <c r="G78" s="4"/>
      <c r="H78" s="4"/>
      <c r="I78" s="4"/>
    </row>
  </sheetData>
  <sheetProtection/>
  <mergeCells count="5">
    <mergeCell ref="B75:C75"/>
    <mergeCell ref="D75:E75"/>
    <mergeCell ref="A8:E8"/>
    <mergeCell ref="A9:E9"/>
    <mergeCell ref="A10:E10"/>
  </mergeCells>
  <printOptions horizontalCentered="1"/>
  <pageMargins left="0.15748031496062992" right="0.11811023622047245" top="0.1968503937007874" bottom="0.1968503937007874" header="0.24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41"/>
  <sheetViews>
    <sheetView zoomScalePageLayoutView="0" workbookViewId="0" topLeftCell="A13">
      <selection activeCell="H27" sqref="H27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4" width="9.57421875" style="0" customWidth="1"/>
    <col min="6" max="8" width="10.00390625" style="0" bestFit="1" customWidth="1"/>
  </cols>
  <sheetData>
    <row r="1" spans="1:2" ht="12.75">
      <c r="A1" s="4" t="s">
        <v>554</v>
      </c>
      <c r="B1" s="4"/>
    </row>
    <row r="2" spans="1:2" ht="12.75">
      <c r="A2" s="4" t="s">
        <v>552</v>
      </c>
      <c r="B2" s="4"/>
    </row>
    <row r="3" spans="1:2" ht="12.75">
      <c r="A3" s="4" t="s">
        <v>553</v>
      </c>
      <c r="B3" s="4"/>
    </row>
    <row r="4" spans="1:2" ht="12.75">
      <c r="A4" s="4" t="s">
        <v>555</v>
      </c>
      <c r="B4" s="4"/>
    </row>
    <row r="5" spans="1:2" ht="12.75">
      <c r="A5" s="4" t="s">
        <v>432</v>
      </c>
      <c r="B5" s="4"/>
    </row>
    <row r="6" spans="1:2" ht="12.75">
      <c r="A6" s="4" t="s">
        <v>433</v>
      </c>
      <c r="B6" s="4"/>
    </row>
    <row r="9" spans="1:5" ht="12.75">
      <c r="A9" s="295" t="s">
        <v>58</v>
      </c>
      <c r="B9" s="295"/>
      <c r="C9" s="295"/>
      <c r="D9" s="295"/>
      <c r="E9" s="295"/>
    </row>
    <row r="10" spans="1:5" ht="12.75">
      <c r="A10" s="295" t="s">
        <v>561</v>
      </c>
      <c r="B10" s="295"/>
      <c r="C10" s="295"/>
      <c r="D10" s="295"/>
      <c r="E10" s="295"/>
    </row>
    <row r="11" spans="2:4" ht="12.75">
      <c r="B11" s="300" t="s">
        <v>430</v>
      </c>
      <c r="C11" s="300"/>
      <c r="D11" s="300"/>
    </row>
    <row r="12" spans="2:4" ht="12.75">
      <c r="B12" s="5"/>
      <c r="C12" s="5"/>
      <c r="D12" s="5"/>
    </row>
    <row r="13" ht="12.75">
      <c r="E13" s="4" t="s">
        <v>55</v>
      </c>
    </row>
    <row r="14" spans="1:5" ht="22.5">
      <c r="A14" s="6" t="s">
        <v>155</v>
      </c>
      <c r="B14" s="6" t="s">
        <v>1</v>
      </c>
      <c r="C14" s="6" t="s">
        <v>2</v>
      </c>
      <c r="D14" s="6" t="s">
        <v>3</v>
      </c>
      <c r="E14" s="6" t="s">
        <v>4</v>
      </c>
    </row>
    <row r="15" spans="1:5" ht="12.75">
      <c r="A15" s="7">
        <v>1</v>
      </c>
      <c r="B15" s="7">
        <v>2</v>
      </c>
      <c r="C15" s="7">
        <v>3</v>
      </c>
      <c r="D15" s="7">
        <v>4</v>
      </c>
      <c r="E15" s="7">
        <v>5</v>
      </c>
    </row>
    <row r="16" spans="1:5" ht="12.75">
      <c r="A16" s="7">
        <v>1</v>
      </c>
      <c r="B16" s="25" t="s">
        <v>59</v>
      </c>
      <c r="C16" s="7">
        <v>301</v>
      </c>
      <c r="D16" s="35">
        <f>SUM(D17:D21)</f>
        <v>15196</v>
      </c>
      <c r="E16" s="35">
        <f>SUM(E17:E21)</f>
        <v>53004</v>
      </c>
    </row>
    <row r="17" spans="1:5" ht="12.75">
      <c r="A17" s="7">
        <v>2</v>
      </c>
      <c r="B17" s="2" t="s">
        <v>57</v>
      </c>
      <c r="C17" s="7">
        <v>302</v>
      </c>
      <c r="D17" s="28">
        <v>60427</v>
      </c>
      <c r="E17" s="28">
        <v>19974</v>
      </c>
    </row>
    <row r="18" spans="1:5" ht="12.75">
      <c r="A18" s="7">
        <v>3</v>
      </c>
      <c r="B18" s="2" t="s">
        <v>156</v>
      </c>
      <c r="C18" s="7">
        <v>303</v>
      </c>
      <c r="D18" s="28">
        <v>-62560</v>
      </c>
      <c r="E18" s="28">
        <v>-7006</v>
      </c>
    </row>
    <row r="19" spans="1:5" ht="22.5">
      <c r="A19" s="7">
        <v>4</v>
      </c>
      <c r="B19" s="3" t="s">
        <v>157</v>
      </c>
      <c r="C19" s="7">
        <v>304</v>
      </c>
      <c r="D19" s="28">
        <v>17329</v>
      </c>
      <c r="E19" s="28">
        <v>40036</v>
      </c>
    </row>
    <row r="20" spans="1:5" ht="12.75">
      <c r="A20" s="7">
        <v>5</v>
      </c>
      <c r="B20" s="10" t="s">
        <v>158</v>
      </c>
      <c r="C20" s="7">
        <v>305</v>
      </c>
      <c r="D20" s="28">
        <v>0</v>
      </c>
      <c r="E20" s="28">
        <v>0</v>
      </c>
    </row>
    <row r="21" spans="1:5" ht="12.75">
      <c r="A21" s="7">
        <v>6</v>
      </c>
      <c r="B21" s="2" t="s">
        <v>51</v>
      </c>
      <c r="C21" s="7">
        <v>306</v>
      </c>
      <c r="D21" s="28">
        <v>0</v>
      </c>
      <c r="E21" s="28">
        <v>0</v>
      </c>
    </row>
    <row r="22" spans="1:5" ht="22.5">
      <c r="A22" s="7">
        <v>7</v>
      </c>
      <c r="B22" s="26" t="s">
        <v>60</v>
      </c>
      <c r="C22" s="7">
        <v>307</v>
      </c>
      <c r="D22" s="28">
        <f>D23-D24</f>
        <v>300000</v>
      </c>
      <c r="E22" s="28">
        <f>E23-E24</f>
        <v>0</v>
      </c>
    </row>
    <row r="23" spans="1:5" ht="12.75">
      <c r="A23" s="7">
        <v>8</v>
      </c>
      <c r="B23" s="2" t="s">
        <v>159</v>
      </c>
      <c r="C23" s="7">
        <v>308</v>
      </c>
      <c r="D23" s="28">
        <v>300000</v>
      </c>
      <c r="E23" s="28">
        <f>E24-E25</f>
        <v>0</v>
      </c>
    </row>
    <row r="24" spans="1:5" ht="12.75">
      <c r="A24" s="7">
        <v>9</v>
      </c>
      <c r="B24" s="2" t="s">
        <v>160</v>
      </c>
      <c r="C24" s="7">
        <v>309</v>
      </c>
      <c r="D24" s="28">
        <v>0</v>
      </c>
      <c r="E24" s="28">
        <v>0</v>
      </c>
    </row>
    <row r="25" spans="1:5" ht="12.75">
      <c r="A25" s="7">
        <v>10</v>
      </c>
      <c r="B25" s="25" t="s">
        <v>61</v>
      </c>
      <c r="C25" s="7">
        <v>310</v>
      </c>
      <c r="D25" s="28">
        <f>D16+D23-D24</f>
        <v>315196</v>
      </c>
      <c r="E25" s="28">
        <f>E16+E23-E24</f>
        <v>53004</v>
      </c>
    </row>
    <row r="26" spans="1:5" ht="12.75">
      <c r="A26" s="7">
        <v>11</v>
      </c>
      <c r="B26" s="25" t="s">
        <v>161</v>
      </c>
      <c r="C26" s="7">
        <v>311</v>
      </c>
      <c r="D26" s="28"/>
      <c r="E26" s="28"/>
    </row>
    <row r="27" spans="1:6" ht="12.75">
      <c r="A27" s="7">
        <v>12</v>
      </c>
      <c r="B27" s="2" t="s">
        <v>162</v>
      </c>
      <c r="C27" s="7">
        <v>312</v>
      </c>
      <c r="D27" s="28">
        <f>'bilans stanja'!E53</f>
        <v>1421621</v>
      </c>
      <c r="E27" s="28">
        <f>E28-E25</f>
        <v>1368617</v>
      </c>
      <c r="F27" s="30"/>
    </row>
    <row r="28" spans="1:7" ht="12.75">
      <c r="A28" s="7">
        <v>13</v>
      </c>
      <c r="B28" s="2" t="s">
        <v>163</v>
      </c>
      <c r="C28" s="7">
        <v>313</v>
      </c>
      <c r="D28" s="28">
        <f>'bilans stanja'!D53</f>
        <v>1736817</v>
      </c>
      <c r="E28" s="28">
        <v>1421621</v>
      </c>
      <c r="G28" s="30"/>
    </row>
    <row r="29" spans="1:7" ht="12.75">
      <c r="A29" s="7">
        <v>14</v>
      </c>
      <c r="B29" s="25" t="s">
        <v>164</v>
      </c>
      <c r="C29" s="7">
        <v>314</v>
      </c>
      <c r="D29" s="28"/>
      <c r="E29" s="28"/>
      <c r="G29" s="30"/>
    </row>
    <row r="30" spans="1:5" ht="12.75">
      <c r="A30" s="7">
        <v>15</v>
      </c>
      <c r="B30" s="2" t="s">
        <v>168</v>
      </c>
      <c r="C30" s="7">
        <v>315</v>
      </c>
      <c r="D30" s="28">
        <v>2248232</v>
      </c>
      <c r="E30" s="28">
        <v>2248232</v>
      </c>
    </row>
    <row r="31" spans="1:5" ht="12.75">
      <c r="A31" s="7">
        <v>16</v>
      </c>
      <c r="B31" s="2" t="s">
        <v>165</v>
      </c>
      <c r="C31" s="7">
        <v>316</v>
      </c>
      <c r="D31" s="28">
        <v>300000</v>
      </c>
      <c r="E31" s="28"/>
    </row>
    <row r="32" spans="1:5" ht="12.75">
      <c r="A32" s="7">
        <v>17</v>
      </c>
      <c r="B32" s="2" t="s">
        <v>166</v>
      </c>
      <c r="C32" s="7">
        <v>317</v>
      </c>
      <c r="D32" s="28"/>
      <c r="E32" s="28"/>
    </row>
    <row r="33" spans="1:5" ht="12.75">
      <c r="A33" s="7">
        <v>18</v>
      </c>
      <c r="B33" s="3" t="s">
        <v>167</v>
      </c>
      <c r="C33" s="7">
        <v>318</v>
      </c>
      <c r="D33" s="28">
        <v>2548232</v>
      </c>
      <c r="E33" s="28">
        <v>2248232</v>
      </c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72"/>
      <c r="E35" s="72"/>
    </row>
    <row r="36" spans="1:8" ht="34.5" customHeight="1">
      <c r="A36" s="67" t="s">
        <v>234</v>
      </c>
      <c r="B36" s="299" t="s">
        <v>567</v>
      </c>
      <c r="C36" s="298"/>
      <c r="D36" s="297" t="s">
        <v>336</v>
      </c>
      <c r="E36" s="297"/>
      <c r="F36" s="4"/>
      <c r="G36" s="4"/>
      <c r="H36" s="4"/>
    </row>
    <row r="37" spans="1:8" ht="12.75">
      <c r="A37" s="4" t="s">
        <v>562</v>
      </c>
      <c r="F37" s="4"/>
      <c r="G37" s="4"/>
      <c r="H37" s="4"/>
    </row>
    <row r="38" spans="2:8" ht="12.75">
      <c r="B38" s="13"/>
      <c r="D38" s="51"/>
      <c r="E38" s="52"/>
      <c r="F38" s="4"/>
      <c r="G38" s="4"/>
      <c r="H38" s="4"/>
    </row>
    <row r="39" spans="1:5" ht="12.75">
      <c r="A39" s="12"/>
      <c r="B39" s="13"/>
      <c r="C39" s="14"/>
      <c r="D39" s="13"/>
      <c r="E39" s="13"/>
    </row>
    <row r="40" spans="1:5" ht="12.75">
      <c r="A40" s="12"/>
      <c r="C40" s="14"/>
      <c r="D40" s="13"/>
      <c r="E40" s="13"/>
    </row>
    <row r="41" ht="12.75">
      <c r="D41" s="30"/>
    </row>
  </sheetData>
  <sheetProtection/>
  <mergeCells count="5">
    <mergeCell ref="B11:D11"/>
    <mergeCell ref="A9:E9"/>
    <mergeCell ref="A10:E10"/>
    <mergeCell ref="B36:C36"/>
    <mergeCell ref="D36:E36"/>
  </mergeCells>
  <printOptions horizontalCentered="1"/>
  <pageMargins left="0.37" right="0.4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5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2.57421875" style="0" customWidth="1"/>
    <col min="2" max="2" width="6.140625" style="0" customWidth="1"/>
    <col min="3" max="3" width="8.7109375" style="0" customWidth="1"/>
    <col min="4" max="4" width="7.140625" style="0" customWidth="1"/>
    <col min="5" max="5" width="7.421875" style="0" customWidth="1"/>
  </cols>
  <sheetData>
    <row r="1" spans="1:2" ht="12.75">
      <c r="A1" s="4" t="s">
        <v>554</v>
      </c>
      <c r="B1" s="4"/>
    </row>
    <row r="2" spans="1:2" ht="12.75">
      <c r="A2" s="4" t="s">
        <v>552</v>
      </c>
      <c r="B2" s="4"/>
    </row>
    <row r="3" spans="1:2" ht="12.75">
      <c r="A3" s="4" t="s">
        <v>553</v>
      </c>
      <c r="B3" s="4"/>
    </row>
    <row r="4" spans="1:2" ht="12.75">
      <c r="A4" s="4" t="s">
        <v>555</v>
      </c>
      <c r="B4" s="4"/>
    </row>
    <row r="5" spans="1:2" ht="12.75">
      <c r="A5" s="4" t="s">
        <v>432</v>
      </c>
      <c r="B5" s="4"/>
    </row>
    <row r="6" spans="1:2" ht="12.75">
      <c r="A6" s="4" t="s">
        <v>433</v>
      </c>
      <c r="B6" s="4"/>
    </row>
    <row r="8" spans="1:5" ht="12.75">
      <c r="A8" s="295"/>
      <c r="B8" s="295"/>
      <c r="C8" s="295"/>
      <c r="D8" s="295"/>
      <c r="E8" s="295"/>
    </row>
    <row r="9" spans="1:5" ht="12.75">
      <c r="A9" s="296"/>
      <c r="B9" s="296"/>
      <c r="C9" s="296"/>
      <c r="D9" s="296"/>
      <c r="E9" s="296"/>
    </row>
    <row r="10" spans="1:5" ht="12.75">
      <c r="A10" s="305"/>
      <c r="B10" s="305"/>
      <c r="C10" s="305"/>
      <c r="D10" s="305"/>
      <c r="E10" s="305"/>
    </row>
    <row r="11" ht="12.75">
      <c r="D11" s="4"/>
    </row>
    <row r="12" spans="1:5" ht="12.75" customHeight="1">
      <c r="A12" s="302" t="s">
        <v>169</v>
      </c>
      <c r="B12" s="308" t="s">
        <v>2</v>
      </c>
      <c r="C12" s="306" t="s">
        <v>170</v>
      </c>
      <c r="D12" s="307"/>
      <c r="E12" s="303" t="s">
        <v>171</v>
      </c>
    </row>
    <row r="13" spans="1:5" ht="22.5">
      <c r="A13" s="302"/>
      <c r="B13" s="309"/>
      <c r="C13" s="6" t="s">
        <v>3</v>
      </c>
      <c r="D13" s="6" t="s">
        <v>4</v>
      </c>
      <c r="E13" s="304"/>
    </row>
    <row r="14" spans="1:5" ht="12.75">
      <c r="A14" s="7">
        <v>1</v>
      </c>
      <c r="B14" s="7">
        <v>2</v>
      </c>
      <c r="C14" s="7">
        <v>3</v>
      </c>
      <c r="D14" s="7">
        <v>4</v>
      </c>
      <c r="E14" s="8">
        <v>5</v>
      </c>
    </row>
    <row r="15" spans="1:5" ht="22.5">
      <c r="A15" s="42" t="s">
        <v>62</v>
      </c>
      <c r="B15" s="7">
        <v>401</v>
      </c>
      <c r="C15" s="35">
        <f>SUM(C16:C20)</f>
        <v>68177</v>
      </c>
      <c r="D15" s="35">
        <f>SUM(D16:D20)</f>
        <v>59296</v>
      </c>
      <c r="E15" s="73">
        <f>SUM(C15/D15)</f>
        <v>1.1497740151106315</v>
      </c>
    </row>
    <row r="16" spans="1:5" ht="12.75">
      <c r="A16" s="3" t="s">
        <v>63</v>
      </c>
      <c r="B16" s="7">
        <v>402</v>
      </c>
      <c r="C16" s="63">
        <v>0</v>
      </c>
      <c r="D16" s="63">
        <v>3000</v>
      </c>
      <c r="E16" s="24"/>
    </row>
    <row r="17" spans="1:5" ht="12.75">
      <c r="A17" s="3" t="s">
        <v>64</v>
      </c>
      <c r="B17" s="7">
        <v>403</v>
      </c>
      <c r="C17" s="49">
        <v>16012</v>
      </c>
      <c r="D17" s="49">
        <v>666</v>
      </c>
      <c r="E17" s="24">
        <f>C17/D17</f>
        <v>24.04204204204204</v>
      </c>
    </row>
    <row r="18" spans="1:5" ht="24.75" customHeight="1">
      <c r="A18" s="3" t="s">
        <v>65</v>
      </c>
      <c r="B18" s="7">
        <v>404</v>
      </c>
      <c r="C18" s="49">
        <v>31939</v>
      </c>
      <c r="D18" s="49">
        <v>41146</v>
      </c>
      <c r="E18" s="24">
        <f>SUM(C18/D18)</f>
        <v>0.7762358430953191</v>
      </c>
    </row>
    <row r="19" spans="1:5" ht="12.75">
      <c r="A19" s="59" t="s">
        <v>66</v>
      </c>
      <c r="B19" s="7">
        <v>405</v>
      </c>
      <c r="C19" s="49"/>
      <c r="D19" s="49"/>
      <c r="E19" s="24"/>
    </row>
    <row r="20" spans="1:5" ht="12.75">
      <c r="A20" s="3" t="s">
        <v>67</v>
      </c>
      <c r="B20" s="7">
        <v>406</v>
      </c>
      <c r="C20" s="49">
        <v>20226</v>
      </c>
      <c r="D20" s="49">
        <v>14484</v>
      </c>
      <c r="E20" s="24">
        <f>SUM(C20/D20)</f>
        <v>1.396437448218724</v>
      </c>
    </row>
    <row r="21" spans="1:5" ht="30.75" customHeight="1">
      <c r="A21" s="61" t="s">
        <v>233</v>
      </c>
      <c r="B21" s="62">
        <v>407</v>
      </c>
      <c r="C21" s="37">
        <f>SUM(C22:C32)</f>
        <v>97589</v>
      </c>
      <c r="D21" s="37">
        <f>SUM(D22:D32)</f>
        <v>209543</v>
      </c>
      <c r="E21" s="24">
        <f>SUM(C21/D21)</f>
        <v>0.4657230258228621</v>
      </c>
    </row>
    <row r="22" spans="1:5" ht="12.75">
      <c r="A22" s="3" t="s">
        <v>68</v>
      </c>
      <c r="B22" s="7">
        <v>408</v>
      </c>
      <c r="C22" s="49">
        <v>81859</v>
      </c>
      <c r="D22" s="49">
        <v>43667</v>
      </c>
      <c r="E22" s="24">
        <f>SUM(C22/D22)</f>
        <v>1.8746192777154373</v>
      </c>
    </row>
    <row r="23" spans="1:5" ht="12.75">
      <c r="A23" s="3" t="s">
        <v>69</v>
      </c>
      <c r="B23" s="7">
        <v>409</v>
      </c>
      <c r="C23" s="49"/>
      <c r="D23" s="49"/>
      <c r="E23" s="24"/>
    </row>
    <row r="24" spans="1:5" ht="12.75">
      <c r="A24" s="3" t="s">
        <v>70</v>
      </c>
      <c r="B24" s="7">
        <v>410</v>
      </c>
      <c r="C24" s="49">
        <v>0</v>
      </c>
      <c r="D24" s="49">
        <v>150000</v>
      </c>
      <c r="E24" s="24"/>
    </row>
    <row r="25" spans="1:5" ht="12.75">
      <c r="A25" s="3" t="s">
        <v>71</v>
      </c>
      <c r="B25" s="7">
        <v>411</v>
      </c>
      <c r="C25" s="49">
        <v>0</v>
      </c>
      <c r="D25" s="49"/>
      <c r="E25" s="24"/>
    </row>
    <row r="26" spans="1:5" ht="12.75">
      <c r="A26" s="3" t="s">
        <v>72</v>
      </c>
      <c r="B26" s="7">
        <v>412</v>
      </c>
      <c r="C26" s="49"/>
      <c r="D26" s="49"/>
      <c r="E26" s="24"/>
    </row>
    <row r="27" spans="1:5" ht="12.75">
      <c r="A27" s="3" t="s">
        <v>73</v>
      </c>
      <c r="B27" s="7">
        <v>413</v>
      </c>
      <c r="C27" s="49">
        <v>252</v>
      </c>
      <c r="D27" s="49">
        <v>136</v>
      </c>
      <c r="E27" s="24">
        <f>C27/D27</f>
        <v>1.8529411764705883</v>
      </c>
    </row>
    <row r="28" spans="1:5" ht="12.75">
      <c r="A28" s="3" t="s">
        <v>74</v>
      </c>
      <c r="B28" s="7">
        <v>414</v>
      </c>
      <c r="C28" s="49"/>
      <c r="D28" s="49"/>
      <c r="E28" s="24"/>
    </row>
    <row r="29" spans="1:5" ht="12.75">
      <c r="A29" s="3" t="s">
        <v>75</v>
      </c>
      <c r="B29" s="7">
        <v>415</v>
      </c>
      <c r="C29" s="49">
        <v>2088</v>
      </c>
      <c r="D29" s="49">
        <v>1918</v>
      </c>
      <c r="E29" s="24">
        <f>SUM(C29/D29)</f>
        <v>1.0886339937434828</v>
      </c>
    </row>
    <row r="30" spans="1:5" ht="12.75">
      <c r="A30" s="3" t="s">
        <v>76</v>
      </c>
      <c r="B30" s="62">
        <v>416</v>
      </c>
      <c r="C30" s="49">
        <f>9950+2934+510-4</f>
        <v>13390</v>
      </c>
      <c r="D30" s="49">
        <v>13822</v>
      </c>
      <c r="E30" s="24">
        <f>SUM(C30/D30)</f>
        <v>0.9687454782231225</v>
      </c>
    </row>
    <row r="31" spans="1:5" ht="12.75">
      <c r="A31" s="3" t="s">
        <v>77</v>
      </c>
      <c r="B31" s="7">
        <v>417</v>
      </c>
      <c r="C31" s="49"/>
      <c r="D31" s="49"/>
      <c r="E31" s="24"/>
    </row>
    <row r="32" spans="1:5" ht="12.75">
      <c r="A32" s="3" t="s">
        <v>78</v>
      </c>
      <c r="B32" s="7">
        <v>418</v>
      </c>
      <c r="C32" s="49"/>
      <c r="D32" s="49"/>
      <c r="E32" s="24"/>
    </row>
    <row r="33" spans="1:5" ht="22.5" customHeight="1">
      <c r="A33" s="55" t="s">
        <v>79</v>
      </c>
      <c r="B33" s="7">
        <v>419</v>
      </c>
      <c r="C33" s="49">
        <v>0</v>
      </c>
      <c r="D33" s="49">
        <v>0</v>
      </c>
      <c r="E33" s="24">
        <v>0</v>
      </c>
    </row>
    <row r="34" spans="1:5" ht="12.75">
      <c r="A34" s="55" t="s">
        <v>80</v>
      </c>
      <c r="B34" s="7">
        <v>420</v>
      </c>
      <c r="C34" s="37">
        <f>C21-C15</f>
        <v>29412</v>
      </c>
      <c r="D34" s="37">
        <f>D21-D15</f>
        <v>150247</v>
      </c>
      <c r="E34" s="24">
        <v>0</v>
      </c>
    </row>
    <row r="35" spans="1:5" ht="22.5">
      <c r="A35" s="42" t="s">
        <v>81</v>
      </c>
      <c r="B35" s="7">
        <v>421</v>
      </c>
      <c r="C35" s="37">
        <f>C36+C37</f>
        <v>300000</v>
      </c>
      <c r="D35" s="37">
        <f>D36+D37</f>
        <v>0</v>
      </c>
      <c r="E35" s="28">
        <v>0</v>
      </c>
    </row>
    <row r="36" spans="1:5" ht="12.75">
      <c r="A36" s="3" t="s">
        <v>83</v>
      </c>
      <c r="B36" s="7">
        <v>422</v>
      </c>
      <c r="C36" s="49">
        <v>300000</v>
      </c>
      <c r="D36" s="49"/>
      <c r="E36" s="28">
        <v>0</v>
      </c>
    </row>
    <row r="37" spans="1:5" ht="12.75">
      <c r="A37" s="3" t="s">
        <v>84</v>
      </c>
      <c r="B37" s="7">
        <v>423</v>
      </c>
      <c r="C37" s="63"/>
      <c r="D37" s="63"/>
      <c r="E37" s="24"/>
    </row>
    <row r="38" spans="1:5" ht="22.5">
      <c r="A38" s="42" t="s">
        <v>82</v>
      </c>
      <c r="B38" s="7">
        <v>424</v>
      </c>
      <c r="C38" s="64">
        <f>SUM(C39:C42)</f>
        <v>0</v>
      </c>
      <c r="D38" s="64">
        <f>SUM(D39:D42)</f>
        <v>0</v>
      </c>
      <c r="E38" s="28">
        <v>0</v>
      </c>
    </row>
    <row r="39" spans="1:5" ht="12.75">
      <c r="A39" s="3" t="s">
        <v>85</v>
      </c>
      <c r="B39" s="62">
        <v>425</v>
      </c>
      <c r="C39" s="49"/>
      <c r="D39" s="49"/>
      <c r="E39" s="24"/>
    </row>
    <row r="40" spans="1:5" ht="12.75">
      <c r="A40" s="3" t="s">
        <v>86</v>
      </c>
      <c r="B40" s="7">
        <v>426</v>
      </c>
      <c r="C40" s="49"/>
      <c r="D40" s="49"/>
      <c r="E40" s="24"/>
    </row>
    <row r="41" spans="1:5" ht="12.75">
      <c r="A41" s="59" t="s">
        <v>87</v>
      </c>
      <c r="B41" s="7">
        <v>427</v>
      </c>
      <c r="C41" s="49"/>
      <c r="D41" s="49"/>
      <c r="E41" s="24"/>
    </row>
    <row r="42" spans="1:5" ht="12.75">
      <c r="A42" s="3" t="s">
        <v>88</v>
      </c>
      <c r="B42" s="7">
        <v>428</v>
      </c>
      <c r="C42" s="49"/>
      <c r="D42" s="49"/>
      <c r="E42" s="24"/>
    </row>
    <row r="43" spans="1:5" ht="12.75">
      <c r="A43" s="55" t="s">
        <v>89</v>
      </c>
      <c r="B43" s="7">
        <v>429</v>
      </c>
      <c r="C43" s="49">
        <f>C35-C38</f>
        <v>300000</v>
      </c>
      <c r="D43" s="49">
        <f>D35-D38</f>
        <v>0</v>
      </c>
      <c r="E43" s="28">
        <v>0</v>
      </c>
    </row>
    <row r="44" spans="1:5" ht="12.75">
      <c r="A44" s="55" t="s">
        <v>90</v>
      </c>
      <c r="B44" s="7">
        <v>430</v>
      </c>
      <c r="C44" s="49">
        <v>0</v>
      </c>
      <c r="D44" s="49">
        <f>D38-D35</f>
        <v>0</v>
      </c>
      <c r="E44" s="28">
        <v>0</v>
      </c>
    </row>
    <row r="45" spans="1:5" ht="12.75">
      <c r="A45" s="42" t="s">
        <v>91</v>
      </c>
      <c r="B45" s="7">
        <v>431</v>
      </c>
      <c r="C45" s="63">
        <f>C15+C35</f>
        <v>368177</v>
      </c>
      <c r="D45" s="63">
        <f>D15+D35</f>
        <v>59296</v>
      </c>
      <c r="E45" s="24">
        <f>SUM(C45/D45)</f>
        <v>6.209137209929843</v>
      </c>
    </row>
    <row r="46" spans="1:5" ht="12.75">
      <c r="A46" s="42" t="s">
        <v>92</v>
      </c>
      <c r="B46" s="7">
        <v>432</v>
      </c>
      <c r="C46" s="63">
        <f>C21+C38</f>
        <v>97589</v>
      </c>
      <c r="D46" s="63">
        <f>D21+D38</f>
        <v>209543</v>
      </c>
      <c r="E46" s="24">
        <f>SUM(C46/D46)</f>
        <v>0.4657230258228621</v>
      </c>
    </row>
    <row r="47" spans="1:5" ht="12.75">
      <c r="A47" s="42" t="s">
        <v>93</v>
      </c>
      <c r="B47" s="7">
        <v>433</v>
      </c>
      <c r="C47" s="63">
        <f>C45-C46</f>
        <v>270588</v>
      </c>
      <c r="D47" s="63">
        <v>0</v>
      </c>
      <c r="E47" s="24"/>
    </row>
    <row r="48" spans="1:5" ht="12.75">
      <c r="A48" s="42" t="s">
        <v>94</v>
      </c>
      <c r="B48" s="62">
        <v>434</v>
      </c>
      <c r="C48" s="63">
        <v>0</v>
      </c>
      <c r="D48" s="63">
        <f>D46-D45</f>
        <v>150247</v>
      </c>
      <c r="E48" s="24">
        <v>0</v>
      </c>
    </row>
    <row r="49" spans="1:5" ht="12.75">
      <c r="A49" s="65" t="s">
        <v>95</v>
      </c>
      <c r="B49" s="7">
        <v>435</v>
      </c>
      <c r="C49" s="63">
        <f>'bilans stanja'!E15</f>
        <v>9171</v>
      </c>
      <c r="D49" s="63">
        <v>9171</v>
      </c>
      <c r="E49" s="24">
        <f>SUM(C49/D49)</f>
        <v>1</v>
      </c>
    </row>
    <row r="50" spans="1:5" ht="22.5">
      <c r="A50" s="26" t="s">
        <v>96</v>
      </c>
      <c r="B50" s="7">
        <v>436</v>
      </c>
      <c r="C50" s="63"/>
      <c r="D50" s="63"/>
      <c r="E50" s="24"/>
    </row>
    <row r="51" spans="1:5" ht="22.5">
      <c r="A51" s="60" t="s">
        <v>97</v>
      </c>
      <c r="B51" s="7">
        <v>437</v>
      </c>
      <c r="C51" s="47"/>
      <c r="D51" s="47"/>
      <c r="E51" s="24"/>
    </row>
    <row r="52" spans="1:5" ht="22.5">
      <c r="A52" s="42" t="s">
        <v>98</v>
      </c>
      <c r="B52" s="7">
        <v>438</v>
      </c>
      <c r="C52" s="28">
        <f>C49+C47-C48</f>
        <v>279759</v>
      </c>
      <c r="D52" s="28">
        <f>D49-D48</f>
        <v>-141076</v>
      </c>
      <c r="E52" s="24">
        <f>SUM(C52/D52)</f>
        <v>-1.9830375116958234</v>
      </c>
    </row>
    <row r="53" ht="12.75">
      <c r="A53" s="4"/>
    </row>
    <row r="54" spans="4:7" ht="12.75">
      <c r="D54" s="46"/>
      <c r="E54" s="4"/>
      <c r="F54" s="4"/>
      <c r="G54" s="4"/>
    </row>
    <row r="55" spans="1:7" ht="22.5" customHeight="1">
      <c r="A55" s="301"/>
      <c r="B55" s="301"/>
      <c r="C55" s="297" t="s">
        <v>336</v>
      </c>
      <c r="D55" s="297"/>
      <c r="E55" s="297"/>
      <c r="F55" s="4"/>
      <c r="G55" s="4"/>
    </row>
    <row r="56" spans="2:7" ht="12.75">
      <c r="B56" s="118" t="s">
        <v>566</v>
      </c>
      <c r="C56" s="38"/>
      <c r="D56" s="38"/>
      <c r="E56" s="69"/>
      <c r="F56" s="4"/>
      <c r="G56" s="4"/>
    </row>
    <row r="57" spans="3:7" ht="12.75">
      <c r="C57" s="43"/>
      <c r="D57" s="46"/>
      <c r="E57" s="4"/>
      <c r="F57" s="4"/>
      <c r="G57" s="4"/>
    </row>
    <row r="58" spans="5:7" ht="12.75">
      <c r="E58" s="4"/>
      <c r="F58" s="4"/>
      <c r="G58" s="4"/>
    </row>
  </sheetData>
  <sheetProtection/>
  <mergeCells count="9">
    <mergeCell ref="A55:B55"/>
    <mergeCell ref="C55:E55"/>
    <mergeCell ref="A12:A13"/>
    <mergeCell ref="A8:E8"/>
    <mergeCell ref="A9:E9"/>
    <mergeCell ref="E12:E13"/>
    <mergeCell ref="A10:E10"/>
    <mergeCell ref="C12:D12"/>
    <mergeCell ref="B12:B1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50"/>
  <sheetViews>
    <sheetView tabSelected="1" zoomScalePageLayoutView="0" workbookViewId="0" topLeftCell="A3">
      <selection activeCell="E18" sqref="E18"/>
    </sheetView>
  </sheetViews>
  <sheetFormatPr defaultColWidth="9.140625" defaultRowHeight="12.75"/>
  <cols>
    <col min="1" max="1" width="5.421875" style="0" customWidth="1"/>
    <col min="2" max="2" width="53.140625" style="0" customWidth="1"/>
    <col min="3" max="3" width="6.57421875" style="0" customWidth="1"/>
    <col min="4" max="4" width="10.8515625" style="0" bestFit="1" customWidth="1"/>
    <col min="5" max="5" width="11.7109375" style="0" bestFit="1" customWidth="1"/>
  </cols>
  <sheetData>
    <row r="1" spans="1:2" ht="12.75">
      <c r="A1" s="4" t="s">
        <v>554</v>
      </c>
      <c r="B1" s="4"/>
    </row>
    <row r="2" spans="1:2" ht="12.75">
      <c r="A2" s="4" t="s">
        <v>552</v>
      </c>
      <c r="B2" s="4"/>
    </row>
    <row r="3" spans="1:2" ht="12.75">
      <c r="A3" s="4" t="s">
        <v>553</v>
      </c>
      <c r="B3" s="4"/>
    </row>
    <row r="4" spans="1:2" ht="12.75">
      <c r="A4" s="4" t="s">
        <v>555</v>
      </c>
      <c r="B4" s="4"/>
    </row>
    <row r="5" spans="1:2" ht="12.75">
      <c r="A5" s="4" t="s">
        <v>432</v>
      </c>
      <c r="B5" s="4"/>
    </row>
    <row r="6" spans="1:2" ht="12.75">
      <c r="A6" s="4" t="s">
        <v>433</v>
      </c>
      <c r="B6" s="4"/>
    </row>
    <row r="9" spans="1:5" ht="12.75">
      <c r="A9" s="295" t="s">
        <v>172</v>
      </c>
      <c r="B9" s="295"/>
      <c r="C9" s="295"/>
      <c r="D9" s="295"/>
      <c r="E9" s="295"/>
    </row>
    <row r="10" spans="1:5" ht="12.75">
      <c r="A10" s="295" t="s">
        <v>565</v>
      </c>
      <c r="B10" s="295"/>
      <c r="C10" s="295"/>
      <c r="D10" s="295"/>
      <c r="E10" s="295"/>
    </row>
    <row r="11" spans="2:4" ht="12.75">
      <c r="B11" s="310"/>
      <c r="C11" s="310"/>
      <c r="D11" s="310"/>
    </row>
    <row r="12" ht="12.75">
      <c r="E12" s="4" t="s">
        <v>55</v>
      </c>
    </row>
    <row r="13" spans="1:5" ht="22.5">
      <c r="A13" s="6" t="s">
        <v>155</v>
      </c>
      <c r="B13" s="6" t="s">
        <v>173</v>
      </c>
      <c r="C13" s="6" t="s">
        <v>2</v>
      </c>
      <c r="D13" s="6" t="s">
        <v>3</v>
      </c>
      <c r="E13" s="6" t="s">
        <v>4</v>
      </c>
    </row>
    <row r="14" spans="1:5" ht="12.75">
      <c r="A14" s="7">
        <v>1</v>
      </c>
      <c r="B14" s="7">
        <v>2</v>
      </c>
      <c r="C14" s="7">
        <v>3</v>
      </c>
      <c r="D14" s="7">
        <v>5</v>
      </c>
      <c r="E14" s="7">
        <v>6</v>
      </c>
    </row>
    <row r="15" spans="1:5" ht="12.75">
      <c r="A15" s="27" t="s">
        <v>6</v>
      </c>
      <c r="B15" s="25" t="s">
        <v>175</v>
      </c>
      <c r="C15" s="7">
        <v>501</v>
      </c>
      <c r="D15" s="35"/>
      <c r="E15" s="35"/>
    </row>
    <row r="16" spans="1:5" ht="12.75">
      <c r="A16" s="7">
        <v>1</v>
      </c>
      <c r="B16" s="2" t="s">
        <v>176</v>
      </c>
      <c r="C16" s="7">
        <v>502</v>
      </c>
      <c r="D16" s="28">
        <f>'bilans stanja'!E53</f>
        <v>1421621</v>
      </c>
      <c r="E16" s="28">
        <v>1368617</v>
      </c>
    </row>
    <row r="17" spans="1:5" ht="12.75">
      <c r="A17" s="7">
        <v>2</v>
      </c>
      <c r="B17" s="2" t="s">
        <v>168</v>
      </c>
      <c r="C17" s="7">
        <v>503</v>
      </c>
      <c r="D17" s="28">
        <v>2248232</v>
      </c>
      <c r="E17" s="28">
        <v>2248232</v>
      </c>
    </row>
    <row r="18" spans="1:5" ht="17.25" customHeight="1">
      <c r="A18" s="7">
        <v>3</v>
      </c>
      <c r="B18" s="3" t="s">
        <v>177</v>
      </c>
      <c r="C18" s="7">
        <v>504</v>
      </c>
      <c r="D18" s="24">
        <f>D16/D17</f>
        <v>0.6323284251803195</v>
      </c>
      <c r="E18" s="24">
        <v>0.6</v>
      </c>
    </row>
    <row r="19" spans="1:5" ht="12.75">
      <c r="A19" s="66" t="s">
        <v>5</v>
      </c>
      <c r="B19" s="25" t="s">
        <v>178</v>
      </c>
      <c r="C19" s="7">
        <v>505</v>
      </c>
      <c r="D19" s="28"/>
      <c r="E19" s="28"/>
    </row>
    <row r="20" spans="1:5" ht="15" customHeight="1">
      <c r="A20" s="8">
        <v>1</v>
      </c>
      <c r="B20" s="3" t="s">
        <v>179</v>
      </c>
      <c r="C20" s="7">
        <v>506</v>
      </c>
      <c r="D20" s="28">
        <f>'bilans stanja'!D53</f>
        <v>1736817</v>
      </c>
      <c r="E20" s="28">
        <v>1421621</v>
      </c>
    </row>
    <row r="21" spans="1:5" ht="12.75">
      <c r="A21" s="8">
        <v>2</v>
      </c>
      <c r="B21" s="10" t="s">
        <v>167</v>
      </c>
      <c r="C21" s="7">
        <v>507</v>
      </c>
      <c r="D21" s="28">
        <v>2548232</v>
      </c>
      <c r="E21" s="28">
        <v>2248232</v>
      </c>
    </row>
    <row r="22" spans="1:5" ht="12.75">
      <c r="A22" s="8">
        <v>3</v>
      </c>
      <c r="B22" s="2" t="s">
        <v>180</v>
      </c>
      <c r="C22" s="7">
        <v>508</v>
      </c>
      <c r="D22" s="24">
        <f>D20/D21</f>
        <v>0.6815772661201963</v>
      </c>
      <c r="E22" s="24">
        <f>E20/E21</f>
        <v>0.6323284251803195</v>
      </c>
    </row>
    <row r="23" spans="1:5" ht="12.75">
      <c r="A23" s="66" t="s">
        <v>174</v>
      </c>
      <c r="B23" s="25" t="s">
        <v>181</v>
      </c>
      <c r="C23" s="7">
        <v>509</v>
      </c>
      <c r="D23" s="28"/>
      <c r="E23" s="28"/>
    </row>
    <row r="24" spans="1:5" ht="12.75">
      <c r="A24" s="8">
        <v>1</v>
      </c>
      <c r="B24" s="2" t="s">
        <v>182</v>
      </c>
      <c r="C24" s="7">
        <v>510</v>
      </c>
      <c r="D24" s="24">
        <v>0.01</v>
      </c>
      <c r="E24" s="24">
        <v>0.02</v>
      </c>
    </row>
    <row r="25" spans="1:5" ht="12.75">
      <c r="A25" s="8">
        <v>2</v>
      </c>
      <c r="B25" s="2" t="s">
        <v>183</v>
      </c>
      <c r="C25" s="7">
        <v>511</v>
      </c>
      <c r="D25" s="28"/>
      <c r="E25" s="28"/>
    </row>
    <row r="26" spans="1:5" ht="12.75">
      <c r="A26" s="8">
        <v>3</v>
      </c>
      <c r="B26" s="2" t="s">
        <v>184</v>
      </c>
      <c r="C26" s="7">
        <v>512</v>
      </c>
      <c r="D26" s="28"/>
      <c r="E26" s="28"/>
    </row>
    <row r="27" spans="1:5" ht="12.75">
      <c r="A27" s="8">
        <v>4</v>
      </c>
      <c r="B27" s="2" t="s">
        <v>185</v>
      </c>
      <c r="C27" s="7">
        <v>513</v>
      </c>
      <c r="D27" s="28"/>
      <c r="E27" s="28"/>
    </row>
    <row r="28" spans="1:5" ht="12.75">
      <c r="A28" s="12"/>
      <c r="B28" s="13"/>
      <c r="C28" s="14"/>
      <c r="D28" s="13"/>
      <c r="E28" s="13"/>
    </row>
    <row r="29" spans="1:10" ht="26.25" customHeight="1">
      <c r="A29" s="301" t="s">
        <v>563</v>
      </c>
      <c r="B29" s="301"/>
      <c r="C29" s="301"/>
      <c r="D29" s="297" t="s">
        <v>336</v>
      </c>
      <c r="E29" s="297"/>
      <c r="F29" s="4"/>
      <c r="G29" s="4"/>
      <c r="H29" s="4"/>
      <c r="I29" s="4"/>
      <c r="J29" s="4"/>
    </row>
    <row r="30" spans="1:10" ht="12.75">
      <c r="A30" s="4" t="s">
        <v>564</v>
      </c>
      <c r="C30" s="118" t="s">
        <v>566</v>
      </c>
      <c r="F30" s="4"/>
      <c r="G30" s="4"/>
      <c r="H30" s="4"/>
      <c r="I30" s="4"/>
      <c r="J30" s="4"/>
    </row>
    <row r="31" spans="2:10" ht="12.75">
      <c r="B31" s="15"/>
      <c r="D31" s="51"/>
      <c r="E31" s="52"/>
      <c r="F31" s="4"/>
      <c r="G31" s="4"/>
      <c r="H31" s="4"/>
      <c r="I31" s="4"/>
      <c r="J31" s="4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5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3"/>
      <c r="C44" s="14"/>
      <c r="D44" s="13"/>
      <c r="E44" s="13"/>
    </row>
    <row r="45" spans="1:5" ht="12.75">
      <c r="A45" s="12"/>
      <c r="B45" s="15"/>
      <c r="C45" s="14"/>
      <c r="D45" s="13"/>
      <c r="E45" s="13"/>
    </row>
    <row r="46" spans="1:5" ht="12.75">
      <c r="A46" s="12"/>
      <c r="C46" s="14"/>
      <c r="D46" s="13"/>
      <c r="E46" s="13"/>
    </row>
    <row r="49" ht="12.75">
      <c r="B49" s="4"/>
    </row>
    <row r="50" spans="1:5" ht="12.75">
      <c r="A50" s="4"/>
      <c r="D50" s="310"/>
      <c r="E50" s="310"/>
    </row>
  </sheetData>
  <sheetProtection/>
  <mergeCells count="6">
    <mergeCell ref="A29:C29"/>
    <mergeCell ref="B11:D11"/>
    <mergeCell ref="D50:E50"/>
    <mergeCell ref="D29:E29"/>
    <mergeCell ref="A9:E9"/>
    <mergeCell ref="A10:E10"/>
  </mergeCells>
  <printOptions/>
  <pageMargins left="0.26" right="0.16" top="1" bottom="1" header="0.5" footer="0.5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7.140625" style="0" customWidth="1"/>
    <col min="2" max="2" width="27.00390625" style="0" customWidth="1"/>
    <col min="3" max="3" width="21.7109375" style="0" customWidth="1"/>
    <col min="4" max="4" width="18.00390625" style="0" customWidth="1"/>
  </cols>
  <sheetData>
    <row r="1" spans="1:3" ht="12.75">
      <c r="A1" s="4" t="s">
        <v>554</v>
      </c>
      <c r="B1" s="4"/>
      <c r="C1" s="40"/>
    </row>
    <row r="2" spans="1:3" ht="12.75">
      <c r="A2" s="4" t="s">
        <v>552</v>
      </c>
      <c r="B2" s="4"/>
      <c r="C2" s="40"/>
    </row>
    <row r="3" spans="1:3" ht="12.75">
      <c r="A3" s="4" t="s">
        <v>553</v>
      </c>
      <c r="B3" s="4"/>
      <c r="C3" s="40"/>
    </row>
    <row r="4" spans="1:3" ht="12.75">
      <c r="A4" s="4" t="s">
        <v>555</v>
      </c>
      <c r="B4" s="4"/>
      <c r="C4" s="40"/>
    </row>
    <row r="5" spans="1:3" ht="12.75">
      <c r="A5" s="4" t="s">
        <v>432</v>
      </c>
      <c r="B5" s="4"/>
      <c r="C5" s="40"/>
    </row>
    <row r="6" spans="1:3" ht="12" customHeight="1">
      <c r="A6" s="4" t="s">
        <v>433</v>
      </c>
      <c r="B6" s="4"/>
      <c r="C6" s="40"/>
    </row>
    <row r="7" spans="1:2" ht="12.75">
      <c r="A7" s="4"/>
      <c r="B7" s="4"/>
    </row>
    <row r="8" spans="1:7" ht="12.75">
      <c r="A8" s="295" t="s">
        <v>104</v>
      </c>
      <c r="B8" s="295"/>
      <c r="C8" s="295"/>
      <c r="D8" s="295"/>
      <c r="E8" s="18"/>
      <c r="F8" s="18"/>
      <c r="G8" s="18"/>
    </row>
    <row r="9" spans="1:7" ht="12.75">
      <c r="A9" s="295" t="s">
        <v>105</v>
      </c>
      <c r="B9" s="295"/>
      <c r="C9" s="295"/>
      <c r="D9" s="295"/>
      <c r="E9" s="18"/>
      <c r="F9" s="18"/>
      <c r="G9" s="18"/>
    </row>
    <row r="10" spans="1:4" ht="12.75">
      <c r="A10" s="296" t="s">
        <v>556</v>
      </c>
      <c r="B10" s="305"/>
      <c r="C10" s="305"/>
      <c r="D10" s="305"/>
    </row>
    <row r="12" spans="1:4" ht="22.5">
      <c r="A12" s="6" t="s">
        <v>155</v>
      </c>
      <c r="B12" s="6" t="s">
        <v>169</v>
      </c>
      <c r="C12" s="6" t="s">
        <v>187</v>
      </c>
      <c r="D12" s="6" t="s">
        <v>195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197</v>
      </c>
      <c r="C14" s="119">
        <v>304592.75</v>
      </c>
      <c r="D14" s="29">
        <f>SUM(C14/1749847)*100</f>
        <v>17.40682185356777</v>
      </c>
    </row>
    <row r="15" spans="1:4" ht="12.75">
      <c r="A15" s="8">
        <v>2</v>
      </c>
      <c r="B15" s="2" t="s">
        <v>198</v>
      </c>
      <c r="C15" s="119">
        <v>541123.29</v>
      </c>
      <c r="D15" s="29">
        <f>(C15/1749847)*100</f>
        <v>30.924034501302117</v>
      </c>
    </row>
    <row r="16" spans="1:4" ht="12.75">
      <c r="A16" s="8">
        <v>3</v>
      </c>
      <c r="B16" s="2" t="s">
        <v>188</v>
      </c>
      <c r="C16" s="119">
        <v>0</v>
      </c>
      <c r="D16" s="29">
        <f>C16/1749847*100</f>
        <v>0</v>
      </c>
    </row>
    <row r="17" spans="1:4" ht="12.75">
      <c r="A17" s="8">
        <v>4</v>
      </c>
      <c r="B17" s="2" t="s">
        <v>50</v>
      </c>
      <c r="C17" s="119">
        <v>570000</v>
      </c>
      <c r="D17" s="29">
        <f>SUM(C17/1749847)*100</f>
        <v>32.57427649388775</v>
      </c>
    </row>
    <row r="18" spans="1:4" ht="12.75">
      <c r="A18" s="8">
        <v>5</v>
      </c>
      <c r="B18" s="2" t="s">
        <v>199</v>
      </c>
      <c r="C18" s="119">
        <v>279759.35</v>
      </c>
      <c r="D18" s="29">
        <f>SUM(C18/1749847)*100</f>
        <v>15.987646348509326</v>
      </c>
    </row>
    <row r="19" spans="1:4" ht="12.75">
      <c r="A19" s="8">
        <v>6</v>
      </c>
      <c r="B19" s="2" t="s">
        <v>200</v>
      </c>
      <c r="C19" s="119">
        <v>0</v>
      </c>
      <c r="D19" s="29">
        <v>0</v>
      </c>
    </row>
    <row r="20" spans="1:4" ht="12.75">
      <c r="A20" s="1"/>
      <c r="B20" s="2" t="s">
        <v>196</v>
      </c>
      <c r="C20" s="119">
        <f>SUM(C14:C19)</f>
        <v>1695475.3900000001</v>
      </c>
      <c r="D20" s="29">
        <f>SUM(D14:D19)</f>
        <v>96.89277919726696</v>
      </c>
    </row>
    <row r="24" ht="12.75">
      <c r="B24" s="4"/>
    </row>
    <row r="25" spans="1:10" ht="26.25" customHeight="1">
      <c r="A25" s="301" t="s">
        <v>563</v>
      </c>
      <c r="B25" s="301"/>
      <c r="C25" s="301"/>
      <c r="D25" s="297" t="s">
        <v>336</v>
      </c>
      <c r="E25" s="297"/>
      <c r="F25" s="4"/>
      <c r="G25" s="4"/>
      <c r="H25" s="4"/>
      <c r="I25" s="4"/>
      <c r="J25" s="4"/>
    </row>
    <row r="26" spans="1:10" ht="12.75">
      <c r="A26" s="301" t="s">
        <v>568</v>
      </c>
      <c r="B26" s="301"/>
      <c r="C26" s="301"/>
      <c r="D26" s="38"/>
      <c r="E26" s="38"/>
      <c r="F26" s="4"/>
      <c r="G26" s="4"/>
      <c r="H26" s="4"/>
      <c r="I26" s="4"/>
      <c r="J26" s="4"/>
    </row>
    <row r="27" spans="2:7" ht="12.75">
      <c r="B27" s="68"/>
      <c r="C27" s="4"/>
      <c r="D27" s="4"/>
      <c r="E27" s="4"/>
      <c r="F27" s="4"/>
      <c r="G27" s="4"/>
    </row>
  </sheetData>
  <sheetProtection/>
  <mergeCells count="6">
    <mergeCell ref="A25:C25"/>
    <mergeCell ref="A26:C26"/>
    <mergeCell ref="A10:D10"/>
    <mergeCell ref="D25:E25"/>
    <mergeCell ref="A8:D8"/>
    <mergeCell ref="A9:D9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25"/>
  <sheetViews>
    <sheetView zoomScalePageLayoutView="0" workbookViewId="0" topLeftCell="A5">
      <selection activeCell="O20" sqref="O20"/>
    </sheetView>
  </sheetViews>
  <sheetFormatPr defaultColWidth="9.140625" defaultRowHeight="12.75"/>
  <cols>
    <col min="1" max="1" width="1.28515625" style="0" customWidth="1"/>
    <col min="4" max="4" width="8.421875" style="0" customWidth="1"/>
    <col min="5" max="5" width="8.00390625" style="0" customWidth="1"/>
    <col min="6" max="7" width="7.8515625" style="0" customWidth="1"/>
    <col min="8" max="8" width="9.57421875" style="0" customWidth="1"/>
    <col min="9" max="9" width="9.8515625" style="0" customWidth="1"/>
  </cols>
  <sheetData>
    <row r="1" spans="1:3" ht="12.75">
      <c r="A1" s="4" t="s">
        <v>554</v>
      </c>
      <c r="B1" s="4"/>
      <c r="C1" s="40"/>
    </row>
    <row r="2" spans="1:3" ht="12.75">
      <c r="A2" s="4" t="s">
        <v>552</v>
      </c>
      <c r="B2" s="4"/>
      <c r="C2" s="40"/>
    </row>
    <row r="3" spans="1:3" ht="12.75">
      <c r="A3" s="4" t="s">
        <v>553</v>
      </c>
      <c r="B3" s="4"/>
      <c r="C3" s="40"/>
    </row>
    <row r="4" spans="1:8" ht="12.75">
      <c r="A4" s="4" t="s">
        <v>555</v>
      </c>
      <c r="B4" s="4"/>
      <c r="C4" s="40"/>
      <c r="H4" s="4"/>
    </row>
    <row r="5" spans="1:3" ht="12.75">
      <c r="A5" s="4" t="s">
        <v>432</v>
      </c>
      <c r="B5" s="4"/>
      <c r="C5" s="40"/>
    </row>
    <row r="6" spans="1:3" ht="12.75">
      <c r="A6" s="4" t="s">
        <v>433</v>
      </c>
      <c r="B6" s="4"/>
      <c r="C6" s="40"/>
    </row>
    <row r="7" spans="1:3" ht="12.75">
      <c r="A7" s="4"/>
      <c r="B7" s="4"/>
      <c r="C7" s="40"/>
    </row>
    <row r="8" spans="1:9" ht="12.75">
      <c r="A8" s="317" t="s">
        <v>107</v>
      </c>
      <c r="B8" s="317"/>
      <c r="C8" s="317"/>
      <c r="D8" s="317"/>
      <c r="E8" s="317"/>
      <c r="F8" s="317"/>
      <c r="G8" s="317"/>
      <c r="H8" s="317"/>
      <c r="I8" s="317"/>
    </row>
    <row r="9" spans="1:9" ht="12.75">
      <c r="A9" s="317" t="s">
        <v>106</v>
      </c>
      <c r="B9" s="317"/>
      <c r="C9" s="317"/>
      <c r="D9" s="317"/>
      <c r="E9" s="317"/>
      <c r="F9" s="317"/>
      <c r="G9" s="317"/>
      <c r="H9" s="317"/>
      <c r="I9" s="317"/>
    </row>
    <row r="10" spans="2:9" ht="12.75">
      <c r="B10" s="33" t="s">
        <v>108</v>
      </c>
      <c r="C10" s="4"/>
      <c r="D10" s="4"/>
      <c r="E10" s="4"/>
      <c r="F10" s="4"/>
      <c r="G10" s="4"/>
      <c r="H10" s="4"/>
      <c r="I10" s="4"/>
    </row>
    <row r="11" spans="2:9" ht="56.25">
      <c r="B11" s="313" t="s">
        <v>1</v>
      </c>
      <c r="C11" s="314"/>
      <c r="D11" s="6" t="s">
        <v>191</v>
      </c>
      <c r="E11" s="6" t="s">
        <v>189</v>
      </c>
      <c r="F11" s="6" t="s">
        <v>192</v>
      </c>
      <c r="G11" s="6" t="s">
        <v>193</v>
      </c>
      <c r="H11" s="6" t="s">
        <v>190</v>
      </c>
      <c r="I11" s="6" t="s">
        <v>194</v>
      </c>
    </row>
    <row r="12" spans="2:9" ht="12.75">
      <c r="B12" s="311"/>
      <c r="C12" s="312"/>
      <c r="D12" s="1"/>
      <c r="E12" s="1"/>
      <c r="F12" s="1"/>
      <c r="G12" s="1"/>
      <c r="H12" s="1"/>
      <c r="I12" s="1"/>
    </row>
    <row r="13" spans="2:9" ht="12.75">
      <c r="B13" s="311"/>
      <c r="C13" s="312"/>
      <c r="D13" s="1"/>
      <c r="E13" s="1"/>
      <c r="F13" s="1"/>
      <c r="G13" s="1"/>
      <c r="H13" s="1"/>
      <c r="I13" s="1"/>
    </row>
    <row r="14" spans="2:9" ht="12.75">
      <c r="B14" s="311"/>
      <c r="C14" s="312"/>
      <c r="D14" s="1"/>
      <c r="E14" s="1"/>
      <c r="F14" s="1"/>
      <c r="G14" s="1"/>
      <c r="H14" s="1"/>
      <c r="I14" s="1"/>
    </row>
    <row r="15" spans="2:9" ht="12.75">
      <c r="B15" s="315" t="s">
        <v>201</v>
      </c>
      <c r="C15" s="316"/>
      <c r="D15" s="1"/>
      <c r="E15" s="1"/>
      <c r="F15" s="1"/>
      <c r="G15" s="1"/>
      <c r="H15" s="1"/>
      <c r="I15" s="1"/>
    </row>
    <row r="17" ht="12.75">
      <c r="B17" s="33" t="s">
        <v>109</v>
      </c>
    </row>
    <row r="18" spans="2:9" ht="45">
      <c r="B18" s="313" t="s">
        <v>1</v>
      </c>
      <c r="C18" s="314"/>
      <c r="D18" s="313" t="s">
        <v>189</v>
      </c>
      <c r="E18" s="314"/>
      <c r="F18" s="313" t="s">
        <v>192</v>
      </c>
      <c r="G18" s="314"/>
      <c r="H18" s="6" t="s">
        <v>203</v>
      </c>
      <c r="I18" s="20" t="s">
        <v>202</v>
      </c>
    </row>
    <row r="19" spans="2:9" ht="12.75">
      <c r="B19" s="311"/>
      <c r="C19" s="312"/>
      <c r="D19" s="311"/>
      <c r="E19" s="312"/>
      <c r="F19" s="311"/>
      <c r="G19" s="312"/>
      <c r="H19" s="22"/>
      <c r="I19" s="21"/>
    </row>
    <row r="20" spans="2:9" ht="12.75">
      <c r="B20" s="311"/>
      <c r="C20" s="312"/>
      <c r="D20" s="311"/>
      <c r="E20" s="312"/>
      <c r="F20" s="311"/>
      <c r="G20" s="312"/>
      <c r="H20" s="22"/>
      <c r="I20" s="21"/>
    </row>
    <row r="23" spans="1:9" ht="31.5" customHeight="1">
      <c r="A23" s="40" t="s">
        <v>563</v>
      </c>
      <c r="B23" s="40"/>
      <c r="C23" s="40"/>
      <c r="D23" s="40"/>
      <c r="E23" s="40"/>
      <c r="F23" s="40"/>
      <c r="G23" s="40"/>
      <c r="H23" s="297" t="s">
        <v>336</v>
      </c>
      <c r="I23" s="297"/>
    </row>
    <row r="24" spans="1:13" ht="12.75">
      <c r="A24" s="40" t="s">
        <v>569</v>
      </c>
      <c r="B24" s="40"/>
      <c r="C24" s="40"/>
      <c r="D24" s="40"/>
      <c r="E24" s="40"/>
      <c r="F24" s="40"/>
      <c r="G24" s="40"/>
      <c r="H24" s="51"/>
      <c r="I24" s="52"/>
      <c r="L24" s="40"/>
      <c r="M24" s="40"/>
    </row>
    <row r="25" spans="7:9" ht="12.75">
      <c r="G25" s="19"/>
      <c r="H25" s="17"/>
      <c r="I25" s="19"/>
    </row>
  </sheetData>
  <sheetProtection/>
  <mergeCells count="17">
    <mergeCell ref="B20:C20"/>
    <mergeCell ref="F19:G19"/>
    <mergeCell ref="H23:I23"/>
    <mergeCell ref="A8:I8"/>
    <mergeCell ref="A9:I9"/>
    <mergeCell ref="D20:E20"/>
    <mergeCell ref="B11:C11"/>
    <mergeCell ref="F20:G20"/>
    <mergeCell ref="B12:C12"/>
    <mergeCell ref="B13:C13"/>
    <mergeCell ref="B14:C14"/>
    <mergeCell ref="F18:G18"/>
    <mergeCell ref="B18:C18"/>
    <mergeCell ref="B15:C15"/>
    <mergeCell ref="B19:C19"/>
    <mergeCell ref="D19:E19"/>
    <mergeCell ref="D18:E18"/>
  </mergeCells>
  <printOptions/>
  <pageMargins left="0.17" right="0.32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95"/>
  <sheetViews>
    <sheetView zoomScalePageLayoutView="0" workbookViewId="0" topLeftCell="A75">
      <selection activeCell="K25" sqref="K25"/>
    </sheetView>
  </sheetViews>
  <sheetFormatPr defaultColWidth="9.140625" defaultRowHeight="12.75"/>
  <cols>
    <col min="4" max="4" width="16.421875" style="0" customWidth="1"/>
    <col min="5" max="5" width="11.421875" style="0" customWidth="1"/>
    <col min="6" max="6" width="11.7109375" style="0" customWidth="1"/>
    <col min="7" max="7" width="10.8515625" style="0" customWidth="1"/>
    <col min="8" max="8" width="11.00390625" style="0" customWidth="1"/>
    <col min="9" max="9" width="12.28125" style="0" bestFit="1" customWidth="1"/>
    <col min="10" max="10" width="10.140625" style="0" bestFit="1" customWidth="1"/>
  </cols>
  <sheetData>
    <row r="1" spans="1:3" ht="12.75">
      <c r="A1" s="4" t="s">
        <v>554</v>
      </c>
      <c r="B1" s="4"/>
      <c r="C1" s="40"/>
    </row>
    <row r="2" spans="1:3" ht="12.75">
      <c r="A2" s="4" t="s">
        <v>552</v>
      </c>
      <c r="B2" s="4"/>
      <c r="C2" s="40"/>
    </row>
    <row r="3" spans="1:3" ht="12.75">
      <c r="A3" s="4" t="s">
        <v>553</v>
      </c>
      <c r="B3" s="4"/>
      <c r="C3" s="40"/>
    </row>
    <row r="4" spans="1:3" ht="12.75">
      <c r="A4" s="4" t="s">
        <v>555</v>
      </c>
      <c r="B4" s="4"/>
      <c r="C4" s="40"/>
    </row>
    <row r="5" spans="1:3" ht="12.75">
      <c r="A5" s="4" t="s">
        <v>432</v>
      </c>
      <c r="B5" s="4"/>
      <c r="C5" s="40"/>
    </row>
    <row r="6" spans="1:3" ht="12.75">
      <c r="A6" s="4" t="s">
        <v>433</v>
      </c>
      <c r="B6" s="4"/>
      <c r="C6" s="40"/>
    </row>
    <row r="9" spans="1:2" ht="12.75">
      <c r="A9" s="74"/>
      <c r="B9" s="74"/>
    </row>
    <row r="10" spans="1:8" ht="12.75">
      <c r="A10" s="295" t="s">
        <v>435</v>
      </c>
      <c r="B10" s="295"/>
      <c r="C10" s="295"/>
      <c r="D10" s="295"/>
      <c r="E10" s="295"/>
      <c r="F10" s="295"/>
      <c r="G10" s="295"/>
      <c r="H10" s="295"/>
    </row>
    <row r="11" spans="1:8" ht="12.75">
      <c r="A11" s="318" t="s">
        <v>436</v>
      </c>
      <c r="B11" s="318"/>
      <c r="C11" s="318"/>
      <c r="D11" s="318"/>
      <c r="E11" s="318"/>
      <c r="F11" s="318"/>
      <c r="G11" s="318"/>
      <c r="H11" s="318"/>
    </row>
    <row r="12" spans="1:8" ht="12.75">
      <c r="A12" s="318" t="s">
        <v>556</v>
      </c>
      <c r="B12" s="318"/>
      <c r="C12" s="318"/>
      <c r="D12" s="318"/>
      <c r="E12" s="318"/>
      <c r="F12" s="318"/>
      <c r="G12" s="318"/>
      <c r="H12" s="318"/>
    </row>
    <row r="13" spans="1:8" ht="12.75">
      <c r="A13" s="75"/>
      <c r="B13" s="75"/>
      <c r="C13" s="75"/>
      <c r="D13" s="75"/>
      <c r="E13" s="75"/>
      <c r="F13" s="75"/>
      <c r="G13" s="75"/>
      <c r="H13" s="75"/>
    </row>
    <row r="14" ht="12.75">
      <c r="A14" s="34" t="s">
        <v>437</v>
      </c>
    </row>
    <row r="15" spans="1:9" ht="45">
      <c r="A15" s="76" t="s">
        <v>438</v>
      </c>
      <c r="B15" s="319" t="s">
        <v>439</v>
      </c>
      <c r="C15" s="320"/>
      <c r="D15" s="321"/>
      <c r="E15" s="76" t="s">
        <v>440</v>
      </c>
      <c r="F15" s="76" t="s">
        <v>441</v>
      </c>
      <c r="G15" s="77" t="s">
        <v>442</v>
      </c>
      <c r="H15" s="76" t="s">
        <v>443</v>
      </c>
      <c r="I15" s="18"/>
    </row>
    <row r="16" spans="1:8" ht="12.75">
      <c r="A16" s="78">
        <v>1</v>
      </c>
      <c r="B16" s="79">
        <v>2</v>
      </c>
      <c r="C16" s="80"/>
      <c r="D16" s="81"/>
      <c r="E16" s="78">
        <v>3</v>
      </c>
      <c r="F16" s="78">
        <v>4</v>
      </c>
      <c r="G16" s="79">
        <v>5</v>
      </c>
      <c r="H16" s="78">
        <v>6</v>
      </c>
    </row>
    <row r="17" spans="1:8" ht="12.75">
      <c r="A17" s="78"/>
      <c r="B17" s="328" t="s">
        <v>444</v>
      </c>
      <c r="C17" s="329"/>
      <c r="D17" s="330"/>
      <c r="E17" s="78"/>
      <c r="F17" s="82"/>
      <c r="G17" s="83"/>
      <c r="H17" s="82"/>
    </row>
    <row r="18" spans="1:8" ht="12.75">
      <c r="A18" s="78"/>
      <c r="B18" s="331" t="s">
        <v>445</v>
      </c>
      <c r="C18" s="332"/>
      <c r="D18" s="333"/>
      <c r="E18" s="84"/>
      <c r="F18" s="85"/>
      <c r="G18" s="86"/>
      <c r="H18" s="85"/>
    </row>
    <row r="19" spans="1:8" ht="12.75">
      <c r="A19" s="78"/>
      <c r="B19" s="334" t="s">
        <v>446</v>
      </c>
      <c r="C19" s="335"/>
      <c r="D19" s="336"/>
      <c r="E19" s="84"/>
      <c r="F19" s="85"/>
      <c r="G19" s="86"/>
      <c r="H19" s="85"/>
    </row>
    <row r="20" spans="1:8" ht="12.75">
      <c r="A20" s="87"/>
      <c r="B20" s="337"/>
      <c r="C20" s="338"/>
      <c r="D20" s="339"/>
      <c r="E20" s="88"/>
      <c r="F20" s="89"/>
      <c r="G20" s="90"/>
      <c r="H20" s="91">
        <f>SUM(G20-F20)</f>
        <v>0</v>
      </c>
    </row>
    <row r="21" spans="1:8" ht="12.75">
      <c r="A21" s="92"/>
      <c r="B21" s="337"/>
      <c r="C21" s="338"/>
      <c r="D21" s="339"/>
      <c r="E21" s="93"/>
      <c r="F21" s="90"/>
      <c r="G21" s="90"/>
      <c r="H21" s="91">
        <f>SUM(G21-F21)</f>
        <v>0</v>
      </c>
    </row>
    <row r="22" spans="1:8" ht="12.75">
      <c r="A22" s="92"/>
      <c r="B22" s="340"/>
      <c r="C22" s="341"/>
      <c r="D22" s="342"/>
      <c r="E22" s="94"/>
      <c r="F22" s="90"/>
      <c r="G22" s="90"/>
      <c r="H22" s="91"/>
    </row>
    <row r="23" spans="1:8" ht="12.75" customHeight="1">
      <c r="A23" s="92"/>
      <c r="B23" s="343"/>
      <c r="C23" s="344"/>
      <c r="D23" s="345"/>
      <c r="E23" s="93"/>
      <c r="F23" s="90"/>
      <c r="G23" s="90"/>
      <c r="H23" s="91"/>
    </row>
    <row r="24" spans="1:8" ht="12.75" customHeight="1">
      <c r="A24" s="92"/>
      <c r="B24" s="337"/>
      <c r="C24" s="338"/>
      <c r="D24" s="339"/>
      <c r="E24" s="93"/>
      <c r="F24" s="90"/>
      <c r="G24" s="90"/>
      <c r="H24" s="91"/>
    </row>
    <row r="25" spans="1:8" ht="12.75">
      <c r="A25" s="92"/>
      <c r="B25" s="337"/>
      <c r="C25" s="338"/>
      <c r="D25" s="339"/>
      <c r="E25" s="93"/>
      <c r="F25" s="95"/>
      <c r="G25" s="90"/>
      <c r="H25" s="91"/>
    </row>
    <row r="26" spans="1:8" ht="12.75" customHeight="1">
      <c r="A26" s="78"/>
      <c r="B26" s="346"/>
      <c r="C26" s="347"/>
      <c r="D26" s="348"/>
      <c r="E26" s="93"/>
      <c r="F26" s="95"/>
      <c r="G26" s="90"/>
      <c r="H26" s="91"/>
    </row>
    <row r="27" spans="1:8" ht="26.25" customHeight="1">
      <c r="A27" s="78"/>
      <c r="B27" s="322"/>
      <c r="C27" s="323"/>
      <c r="D27" s="324"/>
      <c r="E27" s="93"/>
      <c r="F27" s="95"/>
      <c r="G27" s="90"/>
      <c r="H27" s="91"/>
    </row>
    <row r="28" spans="1:8" ht="25.5" customHeight="1">
      <c r="A28" s="78"/>
      <c r="B28" s="325"/>
      <c r="C28" s="326"/>
      <c r="D28" s="327"/>
      <c r="E28" s="93"/>
      <c r="F28" s="90"/>
      <c r="G28" s="90"/>
      <c r="H28" s="91"/>
    </row>
    <row r="29" spans="1:8" ht="12.75">
      <c r="A29" s="78"/>
      <c r="B29" s="349" t="s">
        <v>447</v>
      </c>
      <c r="C29" s="350"/>
      <c r="D29" s="351"/>
      <c r="E29" s="78"/>
      <c r="F29" s="78"/>
      <c r="G29" s="79"/>
      <c r="H29" s="78"/>
    </row>
    <row r="30" spans="1:8" ht="48" customHeight="1">
      <c r="A30" s="78"/>
      <c r="B30" s="349" t="s">
        <v>448</v>
      </c>
      <c r="C30" s="350"/>
      <c r="D30" s="351"/>
      <c r="E30" s="78"/>
      <c r="F30" s="78"/>
      <c r="G30" s="79"/>
      <c r="H30" s="78"/>
    </row>
    <row r="31" spans="1:8" ht="12.75" customHeight="1">
      <c r="A31" s="78"/>
      <c r="B31" s="328" t="s">
        <v>449</v>
      </c>
      <c r="C31" s="329"/>
      <c r="D31" s="330"/>
      <c r="E31" s="78"/>
      <c r="F31" s="78"/>
      <c r="G31" s="79"/>
      <c r="H31" s="78"/>
    </row>
    <row r="32" spans="1:8" ht="12.75" customHeight="1">
      <c r="A32" s="78"/>
      <c r="B32" s="349" t="s">
        <v>446</v>
      </c>
      <c r="C32" s="350"/>
      <c r="D32" s="351"/>
      <c r="E32" s="78"/>
      <c r="F32" s="78"/>
      <c r="G32" s="79"/>
      <c r="H32" s="78"/>
    </row>
    <row r="33" spans="1:8" ht="12.75" customHeight="1">
      <c r="A33" s="78"/>
      <c r="B33" s="349" t="s">
        <v>447</v>
      </c>
      <c r="C33" s="350"/>
      <c r="D33" s="351"/>
      <c r="E33" s="78"/>
      <c r="F33" s="78"/>
      <c r="G33" s="79"/>
      <c r="H33" s="78"/>
    </row>
    <row r="34" spans="1:8" ht="12.75" customHeight="1">
      <c r="A34" s="78"/>
      <c r="B34" s="349" t="s">
        <v>448</v>
      </c>
      <c r="C34" s="350"/>
      <c r="D34" s="351"/>
      <c r="E34" s="78"/>
      <c r="F34" s="78"/>
      <c r="G34" s="79"/>
      <c r="H34" s="78"/>
    </row>
    <row r="35" spans="1:8" ht="26.25" customHeight="1">
      <c r="A35" s="78"/>
      <c r="B35" s="355" t="s">
        <v>450</v>
      </c>
      <c r="C35" s="356"/>
      <c r="D35" s="357"/>
      <c r="E35" s="78"/>
      <c r="F35" s="78"/>
      <c r="G35" s="79"/>
      <c r="H35" s="78"/>
    </row>
    <row r="36" spans="1:8" ht="12.75" customHeight="1">
      <c r="A36" s="78"/>
      <c r="B36" s="355" t="s">
        <v>451</v>
      </c>
      <c r="C36" s="356"/>
      <c r="D36" s="357"/>
      <c r="E36" s="78"/>
      <c r="F36" s="78"/>
      <c r="G36" s="79"/>
      <c r="H36" s="78"/>
    </row>
    <row r="37" spans="1:8" ht="12.75" customHeight="1">
      <c r="A37" s="78"/>
      <c r="B37" s="349" t="s">
        <v>452</v>
      </c>
      <c r="C37" s="350"/>
      <c r="D37" s="351"/>
      <c r="E37" s="78"/>
      <c r="F37" s="78"/>
      <c r="G37" s="79"/>
      <c r="H37" s="78"/>
    </row>
    <row r="38" spans="1:8" ht="21" customHeight="1">
      <c r="A38" s="78"/>
      <c r="B38" s="352" t="s">
        <v>453</v>
      </c>
      <c r="C38" s="353"/>
      <c r="D38" s="354"/>
      <c r="E38" s="78"/>
      <c r="F38" s="78"/>
      <c r="G38" s="79"/>
      <c r="H38" s="78"/>
    </row>
    <row r="39" spans="1:8" ht="36" customHeight="1">
      <c r="A39" s="92"/>
      <c r="B39" s="349"/>
      <c r="C39" s="350"/>
      <c r="D39" s="351"/>
      <c r="E39" s="78"/>
      <c r="F39" s="78"/>
      <c r="G39" s="79"/>
      <c r="H39" s="82">
        <f>SUM(G39-F39)</f>
        <v>0</v>
      </c>
    </row>
    <row r="40" spans="1:8" ht="33.75" customHeight="1">
      <c r="A40" s="92"/>
      <c r="B40" s="349"/>
      <c r="C40" s="350"/>
      <c r="D40" s="351"/>
      <c r="E40" s="78"/>
      <c r="F40" s="78"/>
      <c r="G40" s="79"/>
      <c r="H40" s="82">
        <f>SUM(G40-F40)</f>
        <v>0</v>
      </c>
    </row>
    <row r="41" spans="1:8" ht="12.75" customHeight="1">
      <c r="A41" s="92"/>
      <c r="B41" s="349"/>
      <c r="C41" s="350"/>
      <c r="D41" s="351"/>
      <c r="E41" s="78"/>
      <c r="F41" s="78"/>
      <c r="G41" s="79"/>
      <c r="H41" s="82">
        <f>SUM(G41-F41)</f>
        <v>0</v>
      </c>
    </row>
    <row r="42" spans="1:8" ht="12.75" customHeight="1">
      <c r="A42" s="92"/>
      <c r="B42" s="349"/>
      <c r="C42" s="350"/>
      <c r="D42" s="351"/>
      <c r="E42" s="78"/>
      <c r="F42" s="78"/>
      <c r="G42" s="79"/>
      <c r="H42" s="82">
        <f>SUM(G42-F42)</f>
        <v>0</v>
      </c>
    </row>
    <row r="43" spans="1:8" ht="12.75" customHeight="1">
      <c r="A43" s="78"/>
      <c r="B43" s="352" t="s">
        <v>454</v>
      </c>
      <c r="C43" s="353"/>
      <c r="D43" s="354"/>
      <c r="E43" s="78"/>
      <c r="F43" s="78"/>
      <c r="G43" s="79"/>
      <c r="H43" s="78"/>
    </row>
    <row r="44" spans="1:8" ht="33.75" customHeight="1">
      <c r="A44" s="78"/>
      <c r="B44" s="349" t="s">
        <v>455</v>
      </c>
      <c r="C44" s="350"/>
      <c r="D44" s="351"/>
      <c r="E44" s="78"/>
      <c r="F44" s="78"/>
      <c r="G44" s="79"/>
      <c r="H44" s="78"/>
    </row>
    <row r="45" spans="1:8" ht="33" customHeight="1">
      <c r="A45" s="78"/>
      <c r="B45" s="349" t="s">
        <v>456</v>
      </c>
      <c r="C45" s="350"/>
      <c r="D45" s="351"/>
      <c r="E45" s="78"/>
      <c r="F45" s="78"/>
      <c r="G45" s="79"/>
      <c r="H45" s="78"/>
    </row>
    <row r="46" spans="1:8" ht="33" customHeight="1">
      <c r="A46" s="78"/>
      <c r="B46" s="355" t="s">
        <v>457</v>
      </c>
      <c r="C46" s="356"/>
      <c r="D46" s="357"/>
      <c r="E46" s="78"/>
      <c r="F46" s="78"/>
      <c r="G46" s="79"/>
      <c r="H46" s="78"/>
    </row>
    <row r="47" spans="1:8" ht="18.75" customHeight="1">
      <c r="A47" s="78"/>
      <c r="B47" s="352" t="s">
        <v>458</v>
      </c>
      <c r="C47" s="353"/>
      <c r="D47" s="354"/>
      <c r="E47" s="78"/>
      <c r="F47" s="78"/>
      <c r="G47" s="79"/>
      <c r="H47" s="78"/>
    </row>
    <row r="48" spans="1:8" ht="12.75">
      <c r="A48" s="78"/>
      <c r="B48" s="352" t="s">
        <v>459</v>
      </c>
      <c r="C48" s="353"/>
      <c r="D48" s="354"/>
      <c r="E48" s="78"/>
      <c r="F48" s="78"/>
      <c r="G48" s="79"/>
      <c r="H48" s="78"/>
    </row>
    <row r="49" spans="1:8" ht="12.75">
      <c r="A49" s="78"/>
      <c r="B49" s="352" t="s">
        <v>460</v>
      </c>
      <c r="C49" s="353"/>
      <c r="D49" s="354"/>
      <c r="E49" s="78"/>
      <c r="F49" s="78"/>
      <c r="G49" s="79"/>
      <c r="H49" s="78"/>
    </row>
    <row r="50" spans="1:8" ht="12.75">
      <c r="A50" s="78"/>
      <c r="B50" s="352" t="s">
        <v>461</v>
      </c>
      <c r="C50" s="353"/>
      <c r="D50" s="354"/>
      <c r="E50" s="78"/>
      <c r="F50" s="78"/>
      <c r="G50" s="79"/>
      <c r="H50" s="78"/>
    </row>
    <row r="51" spans="1:8" ht="12.75">
      <c r="A51" s="78"/>
      <c r="B51" s="352" t="s">
        <v>462</v>
      </c>
      <c r="C51" s="353"/>
      <c r="D51" s="354"/>
      <c r="E51" s="78"/>
      <c r="F51" s="78"/>
      <c r="G51" s="79"/>
      <c r="H51" s="78"/>
    </row>
    <row r="52" spans="1:8" ht="12.75">
      <c r="A52" s="78"/>
      <c r="B52" s="352" t="s">
        <v>463</v>
      </c>
      <c r="C52" s="353"/>
      <c r="D52" s="354"/>
      <c r="E52" s="78"/>
      <c r="F52" s="78"/>
      <c r="G52" s="79"/>
      <c r="H52" s="78"/>
    </row>
    <row r="53" spans="1:8" ht="12.75">
      <c r="A53" s="78"/>
      <c r="B53" s="352" t="s">
        <v>464</v>
      </c>
      <c r="C53" s="353"/>
      <c r="D53" s="354"/>
      <c r="E53" s="84">
        <f>SUM(E20+E21+E39+E40+E41+E42)</f>
        <v>0</v>
      </c>
      <c r="F53" s="85">
        <f>SUM(F20+F21+F39+F40+F41+F42)</f>
        <v>0</v>
      </c>
      <c r="G53" s="85">
        <f>SUM(G20+G21+G39+G40+G41+G42)</f>
        <v>0</v>
      </c>
      <c r="H53" s="85">
        <f>SUM(H20+H21+H39+H40+H41+H42)</f>
        <v>0</v>
      </c>
    </row>
    <row r="54" spans="1:8" ht="12.75">
      <c r="A54" s="96"/>
      <c r="B54" s="97"/>
      <c r="C54" s="97"/>
      <c r="D54" s="97"/>
      <c r="E54" s="98"/>
      <c r="F54" s="99"/>
      <c r="G54" s="99"/>
      <c r="H54" s="99"/>
    </row>
    <row r="55" spans="1:8" ht="12.75">
      <c r="A55" s="358" t="s">
        <v>465</v>
      </c>
      <c r="B55" s="358"/>
      <c r="C55" s="358"/>
      <c r="D55" s="358"/>
      <c r="E55" s="358"/>
      <c r="F55" s="358"/>
      <c r="G55" s="358"/>
      <c r="H55" s="358"/>
    </row>
    <row r="56" spans="1:8" ht="33.75">
      <c r="A56" s="76" t="s">
        <v>438</v>
      </c>
      <c r="B56" s="359"/>
      <c r="C56" s="359"/>
      <c r="D56" s="359"/>
      <c r="E56" s="76" t="s">
        <v>440</v>
      </c>
      <c r="F56" s="76" t="s">
        <v>441</v>
      </c>
      <c r="G56" s="76" t="s">
        <v>442</v>
      </c>
      <c r="H56" s="76" t="s">
        <v>466</v>
      </c>
    </row>
    <row r="57" spans="1:8" ht="12.75">
      <c r="A57" s="78">
        <v>1</v>
      </c>
      <c r="B57" s="349">
        <v>2</v>
      </c>
      <c r="C57" s="350"/>
      <c r="D57" s="351"/>
      <c r="E57" s="78">
        <v>3</v>
      </c>
      <c r="F57" s="78">
        <v>4</v>
      </c>
      <c r="G57" s="78">
        <v>5</v>
      </c>
      <c r="H57" s="78" t="s">
        <v>467</v>
      </c>
    </row>
    <row r="58" spans="1:8" ht="12.75">
      <c r="A58" s="78"/>
      <c r="B58" s="328" t="s">
        <v>468</v>
      </c>
      <c r="C58" s="329"/>
      <c r="D58" s="330"/>
      <c r="E58" s="78"/>
      <c r="F58" s="78"/>
      <c r="G58" s="78"/>
      <c r="H58" s="78"/>
    </row>
    <row r="59" spans="1:8" ht="12.75">
      <c r="A59" s="78"/>
      <c r="B59" s="328" t="s">
        <v>445</v>
      </c>
      <c r="C59" s="329"/>
      <c r="D59" s="330"/>
      <c r="E59" s="100"/>
      <c r="F59" s="101"/>
      <c r="G59" s="102"/>
      <c r="H59" s="103"/>
    </row>
    <row r="60" spans="1:8" ht="12.75">
      <c r="A60" s="78"/>
      <c r="B60" s="349" t="s">
        <v>446</v>
      </c>
      <c r="C60" s="350"/>
      <c r="D60" s="351"/>
      <c r="E60" s="104"/>
      <c r="F60" s="101"/>
      <c r="G60" s="102"/>
      <c r="H60" s="102"/>
    </row>
    <row r="61" spans="1:8" ht="12.75">
      <c r="A61" s="87"/>
      <c r="B61" s="337"/>
      <c r="C61" s="338"/>
      <c r="D61" s="339"/>
      <c r="E61" s="88"/>
      <c r="F61" s="89"/>
      <c r="G61" s="90">
        <v>0</v>
      </c>
      <c r="H61" s="91">
        <f>SUM(G61-F61)</f>
        <v>0</v>
      </c>
    </row>
    <row r="62" spans="1:8" ht="12.75">
      <c r="A62" s="87"/>
      <c r="B62" s="337"/>
      <c r="C62" s="338"/>
      <c r="D62" s="339"/>
      <c r="E62" s="90"/>
      <c r="F62" s="90"/>
      <c r="G62" s="90">
        <v>0</v>
      </c>
      <c r="H62" s="91">
        <f>SUM(G62-F62)</f>
        <v>0</v>
      </c>
    </row>
    <row r="63" spans="1:8" ht="12.75">
      <c r="A63" s="92"/>
      <c r="B63" s="334"/>
      <c r="C63" s="335"/>
      <c r="D63" s="336"/>
      <c r="E63" s="100"/>
      <c r="F63" s="102"/>
      <c r="G63" s="102"/>
      <c r="H63" s="102"/>
    </row>
    <row r="64" spans="1:8" ht="12.75">
      <c r="A64" s="92"/>
      <c r="B64" s="334"/>
      <c r="C64" s="335"/>
      <c r="D64" s="336"/>
      <c r="E64" s="100"/>
      <c r="F64" s="102"/>
      <c r="G64" s="102"/>
      <c r="H64" s="102"/>
    </row>
    <row r="65" spans="1:8" ht="12.75">
      <c r="A65" s="92"/>
      <c r="B65" s="334"/>
      <c r="C65" s="335"/>
      <c r="D65" s="336"/>
      <c r="E65" s="100"/>
      <c r="F65" s="102"/>
      <c r="G65" s="102"/>
      <c r="H65" s="102"/>
    </row>
    <row r="66" spans="1:8" ht="12.75">
      <c r="A66" s="92"/>
      <c r="B66" s="334"/>
      <c r="C66" s="335"/>
      <c r="D66" s="336"/>
      <c r="E66" s="100"/>
      <c r="F66" s="102"/>
      <c r="G66" s="102"/>
      <c r="H66" s="102"/>
    </row>
    <row r="67" spans="1:8" ht="24" customHeight="1">
      <c r="A67" s="92"/>
      <c r="B67" s="334"/>
      <c r="C67" s="335"/>
      <c r="D67" s="336"/>
      <c r="E67" s="100"/>
      <c r="F67" s="102"/>
      <c r="G67" s="102"/>
      <c r="H67" s="102"/>
    </row>
    <row r="68" spans="1:8" ht="12.75">
      <c r="A68" s="92"/>
      <c r="B68" s="334"/>
      <c r="C68" s="335"/>
      <c r="D68" s="336"/>
      <c r="E68" s="100"/>
      <c r="F68" s="102"/>
      <c r="G68" s="102"/>
      <c r="H68" s="102"/>
    </row>
    <row r="69" spans="1:8" ht="12.75">
      <c r="A69" s="78"/>
      <c r="B69" s="349"/>
      <c r="C69" s="350"/>
      <c r="D69" s="351"/>
      <c r="E69" s="100"/>
      <c r="F69" s="102"/>
      <c r="G69" s="102"/>
      <c r="H69" s="102"/>
    </row>
    <row r="70" spans="1:8" ht="12.75">
      <c r="A70" s="92"/>
      <c r="B70" s="360"/>
      <c r="C70" s="361"/>
      <c r="D70" s="362"/>
      <c r="E70" s="100"/>
      <c r="F70" s="100"/>
      <c r="G70" s="102"/>
      <c r="H70" s="100"/>
    </row>
    <row r="71" spans="1:8" ht="12.75">
      <c r="A71" s="78"/>
      <c r="B71" s="360"/>
      <c r="C71" s="361"/>
      <c r="D71" s="362"/>
      <c r="E71" s="100"/>
      <c r="F71" s="102"/>
      <c r="G71" s="102"/>
      <c r="H71" s="102"/>
    </row>
    <row r="72" spans="1:8" ht="34.5" customHeight="1">
      <c r="A72" s="78"/>
      <c r="B72" s="360"/>
      <c r="C72" s="361"/>
      <c r="D72" s="362"/>
      <c r="E72" s="100"/>
      <c r="F72" s="102"/>
      <c r="G72" s="102"/>
      <c r="H72" s="102"/>
    </row>
    <row r="73" spans="1:8" ht="12.75">
      <c r="A73" s="78"/>
      <c r="B73" s="360"/>
      <c r="C73" s="361"/>
      <c r="D73" s="362"/>
      <c r="E73" s="100"/>
      <c r="F73" s="102"/>
      <c r="G73" s="102"/>
      <c r="H73" s="102"/>
    </row>
    <row r="74" spans="1:8" ht="12.75">
      <c r="A74" s="78"/>
      <c r="B74" s="349" t="s">
        <v>447</v>
      </c>
      <c r="C74" s="350"/>
      <c r="D74" s="351"/>
      <c r="E74" s="105"/>
      <c r="F74" s="78"/>
      <c r="G74" s="78"/>
      <c r="H74" s="78"/>
    </row>
    <row r="75" spans="1:8" ht="12.75">
      <c r="A75" s="78"/>
      <c r="B75" s="349"/>
      <c r="C75" s="350"/>
      <c r="D75" s="351"/>
      <c r="E75" s="105"/>
      <c r="F75" s="78"/>
      <c r="G75" s="78"/>
      <c r="H75" s="78"/>
    </row>
    <row r="76" spans="1:8" ht="12.75">
      <c r="A76" s="78"/>
      <c r="B76" s="328" t="s">
        <v>470</v>
      </c>
      <c r="C76" s="329"/>
      <c r="D76" s="330"/>
      <c r="E76" s="105"/>
      <c r="F76" s="78"/>
      <c r="G76" s="78"/>
      <c r="H76" s="78"/>
    </row>
    <row r="77" spans="1:8" ht="12.75">
      <c r="A77" s="78"/>
      <c r="B77" s="349" t="s">
        <v>446</v>
      </c>
      <c r="C77" s="350"/>
      <c r="D77" s="351"/>
      <c r="E77" s="105"/>
      <c r="F77" s="78"/>
      <c r="G77" s="78"/>
      <c r="H77" s="78"/>
    </row>
    <row r="78" spans="1:8" ht="12.75">
      <c r="A78" s="78"/>
      <c r="B78" s="349" t="s">
        <v>447</v>
      </c>
      <c r="C78" s="350"/>
      <c r="D78" s="351"/>
      <c r="E78" s="105"/>
      <c r="F78" s="78"/>
      <c r="G78" s="78"/>
      <c r="H78" s="78"/>
    </row>
    <row r="79" spans="1:8" ht="12.75">
      <c r="A79" s="78"/>
      <c r="B79" s="349"/>
      <c r="C79" s="350"/>
      <c r="D79" s="351"/>
      <c r="E79" s="105"/>
      <c r="F79" s="78"/>
      <c r="G79" s="78"/>
      <c r="H79" s="78"/>
    </row>
    <row r="80" spans="1:8" ht="12.75">
      <c r="A80" s="78"/>
      <c r="B80" s="364" t="s">
        <v>471</v>
      </c>
      <c r="C80" s="359"/>
      <c r="D80" s="359"/>
      <c r="E80" s="100">
        <f>SUM(E61:E79)</f>
        <v>0</v>
      </c>
      <c r="F80" s="102">
        <f>SUM(F61:F79)</f>
        <v>0</v>
      </c>
      <c r="G80" s="102">
        <f>SUM(G61:G79)</f>
        <v>0</v>
      </c>
      <c r="H80" s="102">
        <f>SUM(H61:H79)</f>
        <v>0</v>
      </c>
    </row>
    <row r="81" spans="1:8" ht="12.75">
      <c r="A81" s="96"/>
      <c r="B81" s="97"/>
      <c r="C81" s="97"/>
      <c r="D81" s="97"/>
      <c r="E81" s="106"/>
      <c r="F81" s="107"/>
      <c r="G81" s="107"/>
      <c r="H81" s="107"/>
    </row>
    <row r="82" spans="1:8" ht="24" customHeight="1">
      <c r="A82" s="108" t="s">
        <v>472</v>
      </c>
      <c r="B82" s="97"/>
      <c r="C82" s="97"/>
      <c r="D82" s="97"/>
      <c r="E82" s="106"/>
      <c r="F82" s="107"/>
      <c r="G82" s="107"/>
      <c r="H82" s="107"/>
    </row>
    <row r="83" spans="1:8" ht="45">
      <c r="A83" s="78" t="s">
        <v>473</v>
      </c>
      <c r="B83" s="360" t="s">
        <v>474</v>
      </c>
      <c r="C83" s="361"/>
      <c r="D83" s="362"/>
      <c r="E83" s="76" t="s">
        <v>189</v>
      </c>
      <c r="F83" s="76" t="s">
        <v>475</v>
      </c>
      <c r="G83" s="76" t="s">
        <v>476</v>
      </c>
      <c r="H83" s="107"/>
    </row>
    <row r="84" spans="1:8" ht="26.25" customHeight="1">
      <c r="A84" s="78">
        <v>1</v>
      </c>
      <c r="B84" s="360">
        <v>2</v>
      </c>
      <c r="C84" s="361"/>
      <c r="D84" s="362"/>
      <c r="E84" s="78">
        <v>3</v>
      </c>
      <c r="F84" s="78">
        <v>4</v>
      </c>
      <c r="G84" s="78">
        <v>5</v>
      </c>
      <c r="H84" s="107"/>
    </row>
    <row r="85" spans="1:8" ht="12.75">
      <c r="A85" s="78">
        <v>1</v>
      </c>
      <c r="B85" s="349" t="s">
        <v>477</v>
      </c>
      <c r="C85" s="350"/>
      <c r="D85" s="351"/>
      <c r="E85" s="78"/>
      <c r="F85" s="78"/>
      <c r="G85" s="78"/>
      <c r="H85" s="107"/>
    </row>
    <row r="86" spans="1:8" ht="12.75">
      <c r="A86" s="78">
        <v>2</v>
      </c>
      <c r="B86" s="349" t="s">
        <v>478</v>
      </c>
      <c r="C86" s="350"/>
      <c r="D86" s="351"/>
      <c r="E86" s="78"/>
      <c r="F86" s="78"/>
      <c r="G86" s="78"/>
      <c r="H86" s="107"/>
    </row>
    <row r="87" spans="1:8" ht="12.75">
      <c r="A87" s="78">
        <v>3</v>
      </c>
      <c r="B87" s="349" t="s">
        <v>479</v>
      </c>
      <c r="C87" s="350"/>
      <c r="D87" s="351"/>
      <c r="E87" s="78"/>
      <c r="F87" s="78"/>
      <c r="G87" s="78"/>
      <c r="H87" s="107"/>
    </row>
    <row r="88" spans="1:8" ht="12.75">
      <c r="A88" s="78">
        <v>4</v>
      </c>
      <c r="B88" s="349" t="s">
        <v>480</v>
      </c>
      <c r="C88" s="350"/>
      <c r="D88" s="351"/>
      <c r="E88" s="78"/>
      <c r="F88" s="78"/>
      <c r="G88" s="78"/>
      <c r="H88" s="107"/>
    </row>
    <row r="89" spans="1:8" ht="12.75">
      <c r="A89" s="78">
        <v>5</v>
      </c>
      <c r="B89" s="369" t="s">
        <v>481</v>
      </c>
      <c r="C89" s="369"/>
      <c r="D89" s="369"/>
      <c r="E89" s="78"/>
      <c r="F89" s="78"/>
      <c r="G89" s="78"/>
      <c r="H89" s="107"/>
    </row>
    <row r="90" spans="1:8" ht="12.75">
      <c r="A90" s="78">
        <v>6</v>
      </c>
      <c r="B90" s="352" t="s">
        <v>482</v>
      </c>
      <c r="C90" s="353"/>
      <c r="D90" s="354"/>
      <c r="E90" s="78"/>
      <c r="F90" s="78"/>
      <c r="G90" s="78"/>
      <c r="H90" s="107"/>
    </row>
    <row r="91" spans="1:8" ht="12.75">
      <c r="A91" s="96"/>
      <c r="B91" s="363"/>
      <c r="C91" s="363"/>
      <c r="D91" s="363"/>
      <c r="E91" s="96"/>
      <c r="F91" s="96"/>
      <c r="G91" s="96"/>
      <c r="H91" s="96"/>
    </row>
    <row r="92" spans="1:8" ht="21" customHeight="1">
      <c r="A92" s="118" t="s">
        <v>234</v>
      </c>
      <c r="B92" s="365" t="s">
        <v>483</v>
      </c>
      <c r="C92" s="365"/>
      <c r="D92" s="366" t="s">
        <v>484</v>
      </c>
      <c r="E92" s="366"/>
      <c r="F92" s="120" t="s">
        <v>571</v>
      </c>
      <c r="G92" s="367" t="s">
        <v>336</v>
      </c>
      <c r="H92" s="367"/>
    </row>
    <row r="93" spans="1:8" ht="12.75">
      <c r="A93" s="118" t="s">
        <v>570</v>
      </c>
      <c r="B93" s="118"/>
      <c r="C93" s="118"/>
      <c r="D93" s="368" t="s">
        <v>485</v>
      </c>
      <c r="E93" s="368"/>
      <c r="F93" s="118"/>
      <c r="G93" s="121"/>
      <c r="H93" s="122"/>
    </row>
    <row r="94" spans="2:9" ht="12.75">
      <c r="B94" s="109"/>
      <c r="D94" s="74"/>
      <c r="E94" s="74"/>
      <c r="F94" s="74"/>
      <c r="I94" s="74"/>
    </row>
    <row r="95" spans="1:9" ht="12.75">
      <c r="A95" s="74"/>
      <c r="B95" s="74"/>
      <c r="C95" s="74"/>
      <c r="F95" s="74"/>
      <c r="G95" s="74"/>
      <c r="H95" s="74"/>
      <c r="I95" s="74"/>
    </row>
  </sheetData>
  <sheetProtection/>
  <mergeCells count="80">
    <mergeCell ref="B92:C92"/>
    <mergeCell ref="D92:E92"/>
    <mergeCell ref="G92:H92"/>
    <mergeCell ref="D93:E93"/>
    <mergeCell ref="B86:D86"/>
    <mergeCell ref="B87:D87"/>
    <mergeCell ref="B88:D88"/>
    <mergeCell ref="B89:D89"/>
    <mergeCell ref="B74:D74"/>
    <mergeCell ref="B75:D75"/>
    <mergeCell ref="B90:D90"/>
    <mergeCell ref="B91:D91"/>
    <mergeCell ref="B78:D78"/>
    <mergeCell ref="B79:D79"/>
    <mergeCell ref="B80:D80"/>
    <mergeCell ref="B83:D83"/>
    <mergeCell ref="B84:D84"/>
    <mergeCell ref="B85:D85"/>
    <mergeCell ref="B76:D76"/>
    <mergeCell ref="B77:D77"/>
    <mergeCell ref="B66:D66"/>
    <mergeCell ref="B67:D67"/>
    <mergeCell ref="B68:D68"/>
    <mergeCell ref="B69:D69"/>
    <mergeCell ref="B70:D70"/>
    <mergeCell ref="B71:D71"/>
    <mergeCell ref="B72:D72"/>
    <mergeCell ref="B73:D73"/>
    <mergeCell ref="B60:D60"/>
    <mergeCell ref="B61:D61"/>
    <mergeCell ref="B62:D62"/>
    <mergeCell ref="B63:D63"/>
    <mergeCell ref="B49:D49"/>
    <mergeCell ref="B50:D50"/>
    <mergeCell ref="B51:D51"/>
    <mergeCell ref="B52:D52"/>
    <mergeCell ref="B45:D45"/>
    <mergeCell ref="B46:D46"/>
    <mergeCell ref="B64:D64"/>
    <mergeCell ref="B65:D65"/>
    <mergeCell ref="B53:D53"/>
    <mergeCell ref="A55:H55"/>
    <mergeCell ref="B56:D56"/>
    <mergeCell ref="B57:D57"/>
    <mergeCell ref="B58:D58"/>
    <mergeCell ref="B59:D59"/>
    <mergeCell ref="B47:D47"/>
    <mergeCell ref="B48:D48"/>
    <mergeCell ref="B35:D35"/>
    <mergeCell ref="B36:D36"/>
    <mergeCell ref="B37:D37"/>
    <mergeCell ref="B38:D38"/>
    <mergeCell ref="B41:D41"/>
    <mergeCell ref="B42:D42"/>
    <mergeCell ref="B43:D43"/>
    <mergeCell ref="B44:D44"/>
    <mergeCell ref="B39:D39"/>
    <mergeCell ref="B40:D40"/>
    <mergeCell ref="B29:D29"/>
    <mergeCell ref="B30:D30"/>
    <mergeCell ref="B31:D31"/>
    <mergeCell ref="B32:D32"/>
    <mergeCell ref="B33:D33"/>
    <mergeCell ref="B34:D34"/>
    <mergeCell ref="B21:D21"/>
    <mergeCell ref="B22:D22"/>
    <mergeCell ref="B23:D23"/>
    <mergeCell ref="B24:D24"/>
    <mergeCell ref="B25:D25"/>
    <mergeCell ref="B26:D26"/>
    <mergeCell ref="A10:H10"/>
    <mergeCell ref="A11:H11"/>
    <mergeCell ref="A12:H12"/>
    <mergeCell ref="B15:D15"/>
    <mergeCell ref="B27:D27"/>
    <mergeCell ref="B28:D28"/>
    <mergeCell ref="B17:D17"/>
    <mergeCell ref="B18:D18"/>
    <mergeCell ref="B19:D19"/>
    <mergeCell ref="B20:D20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77"/>
  <sheetViews>
    <sheetView zoomScalePageLayoutView="0" workbookViewId="0" topLeftCell="A1">
      <selection activeCell="A63" sqref="A1:A16384"/>
    </sheetView>
  </sheetViews>
  <sheetFormatPr defaultColWidth="9.140625" defaultRowHeight="12.75"/>
  <cols>
    <col min="1" max="1" width="5.421875" style="0" customWidth="1"/>
    <col min="2" max="2" width="23.421875" style="0" customWidth="1"/>
    <col min="4" max="4" width="12.8515625" style="0" customWidth="1"/>
    <col min="5" max="5" width="11.140625" style="0" customWidth="1"/>
    <col min="6" max="6" width="12.140625" style="0" customWidth="1"/>
    <col min="7" max="7" width="11.57421875" style="0" customWidth="1"/>
  </cols>
  <sheetData>
    <row r="1" spans="1:3" ht="12.75">
      <c r="A1" s="4" t="s">
        <v>554</v>
      </c>
      <c r="B1" s="4"/>
      <c r="C1" s="40"/>
    </row>
    <row r="2" spans="1:3" ht="12.75">
      <c r="A2" s="4" t="s">
        <v>552</v>
      </c>
      <c r="B2" s="4"/>
      <c r="C2" s="40"/>
    </row>
    <row r="3" spans="1:3" ht="12.75">
      <c r="A3" s="4" t="s">
        <v>553</v>
      </c>
      <c r="B3" s="4"/>
      <c r="C3" s="40"/>
    </row>
    <row r="4" spans="1:3" ht="12.75">
      <c r="A4" s="4" t="s">
        <v>555</v>
      </c>
      <c r="B4" s="4"/>
      <c r="C4" s="40"/>
    </row>
    <row r="5" spans="1:8" ht="12.75">
      <c r="A5" s="4" t="s">
        <v>432</v>
      </c>
      <c r="B5" s="4"/>
      <c r="C5" s="40"/>
      <c r="H5" s="4"/>
    </row>
    <row r="6" spans="1:3" ht="12.75">
      <c r="A6" s="4" t="s">
        <v>433</v>
      </c>
      <c r="B6" s="4"/>
      <c r="C6" s="40"/>
    </row>
    <row r="7" spans="1:2" ht="12.75">
      <c r="A7" s="4"/>
      <c r="B7" s="4"/>
    </row>
    <row r="9" spans="1:6" ht="12.75">
      <c r="A9" s="317" t="s">
        <v>204</v>
      </c>
      <c r="B9" s="317"/>
      <c r="C9" s="317"/>
      <c r="D9" s="317"/>
      <c r="E9" s="317"/>
      <c r="F9" s="317"/>
    </row>
    <row r="10" spans="1:11" ht="25.5" customHeight="1">
      <c r="A10" s="374" t="s">
        <v>205</v>
      </c>
      <c r="B10" s="374"/>
      <c r="C10" s="374"/>
      <c r="D10" s="374"/>
      <c r="E10" s="374"/>
      <c r="F10" s="374"/>
      <c r="G10" s="32"/>
      <c r="H10" s="32"/>
      <c r="I10" s="32"/>
      <c r="J10" s="32"/>
      <c r="K10" s="32"/>
    </row>
    <row r="12" ht="12.75">
      <c r="A12" s="4"/>
    </row>
    <row r="13" spans="1:6" ht="12.75">
      <c r="A13" s="295"/>
      <c r="B13" s="295"/>
      <c r="C13" s="295"/>
      <c r="D13" s="295"/>
      <c r="E13" s="295"/>
      <c r="F13" s="295"/>
    </row>
    <row r="14" spans="1:6" ht="12.75">
      <c r="A14" s="295"/>
      <c r="B14" s="295"/>
      <c r="C14" s="295"/>
      <c r="D14" s="295"/>
      <c r="E14" s="295"/>
      <c r="F14" s="295"/>
    </row>
    <row r="16" spans="1:4" ht="12.75">
      <c r="A16" s="34" t="s">
        <v>110</v>
      </c>
      <c r="D16" s="34" t="s">
        <v>572</v>
      </c>
    </row>
    <row r="17" spans="1:6" ht="22.5">
      <c r="A17" s="6" t="s">
        <v>206</v>
      </c>
      <c r="B17" s="6" t="s">
        <v>219</v>
      </c>
      <c r="C17" s="6" t="s">
        <v>186</v>
      </c>
      <c r="D17" s="6" t="s">
        <v>207</v>
      </c>
      <c r="E17" s="6" t="s">
        <v>208</v>
      </c>
      <c r="F17" s="6" t="s">
        <v>209</v>
      </c>
    </row>
    <row r="18" spans="1:6" ht="12.7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</row>
    <row r="19" spans="1:6" ht="12.75">
      <c r="A19" s="16">
        <v>1</v>
      </c>
      <c r="B19" s="2"/>
      <c r="C19" s="2"/>
      <c r="D19" s="2"/>
      <c r="E19" s="2"/>
      <c r="F19" s="2"/>
    </row>
    <row r="20" spans="1:6" ht="12.75">
      <c r="A20" s="16">
        <v>2</v>
      </c>
      <c r="B20" s="2"/>
      <c r="C20" s="2"/>
      <c r="D20" s="2"/>
      <c r="E20" s="2"/>
      <c r="F20" s="2"/>
    </row>
    <row r="21" spans="1:6" ht="12.75">
      <c r="A21" s="16">
        <v>3</v>
      </c>
      <c r="B21" s="2"/>
      <c r="C21" s="2"/>
      <c r="D21" s="2"/>
      <c r="E21" s="2"/>
      <c r="F21" s="2"/>
    </row>
    <row r="22" spans="1:6" ht="12.75">
      <c r="A22" s="2"/>
      <c r="B22" s="2" t="s">
        <v>111</v>
      </c>
      <c r="C22" s="2"/>
      <c r="D22" s="2"/>
      <c r="E22" s="2"/>
      <c r="F22" s="2"/>
    </row>
    <row r="23" spans="1:6" ht="12.75">
      <c r="A23" s="13"/>
      <c r="B23" s="13"/>
      <c r="C23" s="13"/>
      <c r="D23" s="13"/>
      <c r="E23" s="13"/>
      <c r="F23" s="13"/>
    </row>
    <row r="24" spans="1:6" ht="12.75">
      <c r="A24" s="34" t="s">
        <v>112</v>
      </c>
      <c r="D24" s="370" t="s">
        <v>113</v>
      </c>
      <c r="E24" s="370"/>
      <c r="F24" s="370"/>
    </row>
    <row r="25" spans="1:6" ht="12.75">
      <c r="A25" s="371" t="s">
        <v>114</v>
      </c>
      <c r="B25" s="372"/>
      <c r="C25" s="372"/>
      <c r="D25" s="372"/>
      <c r="E25" s="372"/>
      <c r="F25" s="373"/>
    </row>
    <row r="26" spans="1:6" ht="22.5">
      <c r="A26" s="6" t="s">
        <v>206</v>
      </c>
      <c r="B26" s="6" t="s">
        <v>210</v>
      </c>
      <c r="C26" s="313" t="s">
        <v>214</v>
      </c>
      <c r="D26" s="314"/>
      <c r="E26" s="6" t="s">
        <v>215</v>
      </c>
      <c r="F26" s="6" t="s">
        <v>216</v>
      </c>
    </row>
    <row r="27" spans="1:6" ht="11.25" customHeight="1">
      <c r="A27" s="16">
        <v>1</v>
      </c>
      <c r="B27" s="16">
        <v>2</v>
      </c>
      <c r="C27" s="306">
        <v>3</v>
      </c>
      <c r="D27" s="307"/>
      <c r="E27" s="16">
        <v>4</v>
      </c>
      <c r="F27" s="16">
        <v>5</v>
      </c>
    </row>
    <row r="28" spans="1:6" ht="12.75">
      <c r="A28" s="16">
        <v>1</v>
      </c>
      <c r="B28" s="2"/>
      <c r="C28" s="306"/>
      <c r="D28" s="307"/>
      <c r="E28" s="2"/>
      <c r="F28" s="2"/>
    </row>
    <row r="29" spans="1:6" ht="12.75">
      <c r="A29" s="16">
        <v>2</v>
      </c>
      <c r="B29" s="2"/>
      <c r="C29" s="306"/>
      <c r="D29" s="307"/>
      <c r="E29" s="2"/>
      <c r="F29" s="2"/>
    </row>
    <row r="30" spans="1:6" ht="12.75">
      <c r="A30" s="16">
        <v>3</v>
      </c>
      <c r="B30" s="2"/>
      <c r="C30" s="306"/>
      <c r="D30" s="307"/>
      <c r="E30" s="2"/>
      <c r="F30" s="2"/>
    </row>
    <row r="31" spans="1:6" ht="12.75">
      <c r="A31" s="2">
        <v>4</v>
      </c>
      <c r="B31" s="2" t="s">
        <v>217</v>
      </c>
      <c r="C31" s="306"/>
      <c r="D31" s="307"/>
      <c r="E31" s="2"/>
      <c r="F31" s="2"/>
    </row>
    <row r="32" spans="1:6" ht="12.75">
      <c r="A32" s="371" t="s">
        <v>115</v>
      </c>
      <c r="B32" s="372"/>
      <c r="C32" s="372"/>
      <c r="D32" s="372"/>
      <c r="E32" s="372"/>
      <c r="F32" s="373"/>
    </row>
    <row r="33" spans="1:6" ht="22.5">
      <c r="A33" s="6" t="s">
        <v>206</v>
      </c>
      <c r="B33" s="6" t="s">
        <v>210</v>
      </c>
      <c r="C33" s="313" t="s">
        <v>211</v>
      </c>
      <c r="D33" s="314"/>
      <c r="E33" s="6" t="s">
        <v>212</v>
      </c>
      <c r="F33" s="6" t="s">
        <v>213</v>
      </c>
    </row>
    <row r="34" spans="1:6" ht="13.5" customHeight="1">
      <c r="A34" s="16">
        <v>1</v>
      </c>
      <c r="B34" s="16">
        <v>2</v>
      </c>
      <c r="C34" s="306">
        <v>3</v>
      </c>
      <c r="D34" s="307"/>
      <c r="E34" s="16">
        <v>4</v>
      </c>
      <c r="F34" s="16">
        <v>5</v>
      </c>
    </row>
    <row r="35" spans="1:6" ht="12.75">
      <c r="A35" s="16">
        <v>1</v>
      </c>
      <c r="B35" s="2"/>
      <c r="C35" s="306"/>
      <c r="D35" s="307"/>
      <c r="E35" s="2"/>
      <c r="F35" s="2"/>
    </row>
    <row r="36" spans="1:6" ht="12.75">
      <c r="A36" s="16">
        <v>2</v>
      </c>
      <c r="B36" s="2"/>
      <c r="C36" s="306"/>
      <c r="D36" s="307"/>
      <c r="E36" s="2"/>
      <c r="F36" s="2"/>
    </row>
    <row r="37" spans="1:6" ht="12.75">
      <c r="A37" s="16">
        <v>3</v>
      </c>
      <c r="B37" s="2"/>
      <c r="C37" s="306"/>
      <c r="D37" s="307"/>
      <c r="E37" s="2"/>
      <c r="F37" s="2"/>
    </row>
    <row r="38" spans="1:6" ht="12.75">
      <c r="A38" s="16">
        <v>4</v>
      </c>
      <c r="B38" s="2" t="s">
        <v>218</v>
      </c>
      <c r="C38" s="306"/>
      <c r="D38" s="307"/>
      <c r="E38" s="2"/>
      <c r="F38" s="2"/>
    </row>
    <row r="39" spans="1:6" ht="12.75">
      <c r="A39" s="371" t="s">
        <v>116</v>
      </c>
      <c r="B39" s="373"/>
      <c r="C39" s="311"/>
      <c r="D39" s="312"/>
      <c r="E39" s="1"/>
      <c r="F39" s="1"/>
    </row>
    <row r="42" ht="12.75">
      <c r="A42" s="34" t="s">
        <v>120</v>
      </c>
    </row>
    <row r="43" spans="1:6" ht="12.75">
      <c r="A43" s="385" t="s">
        <v>117</v>
      </c>
      <c r="B43" s="385"/>
      <c r="C43" s="385"/>
      <c r="D43" s="385"/>
      <c r="E43" s="385"/>
      <c r="F43" s="385"/>
    </row>
    <row r="45" spans="1:7" ht="45">
      <c r="A45" s="313" t="s">
        <v>219</v>
      </c>
      <c r="B45" s="314"/>
      <c r="C45" s="6" t="s">
        <v>220</v>
      </c>
      <c r="D45" s="6" t="s">
        <v>221</v>
      </c>
      <c r="E45" s="6" t="s">
        <v>189</v>
      </c>
      <c r="F45" s="6" t="s">
        <v>222</v>
      </c>
      <c r="G45" s="23" t="s">
        <v>223</v>
      </c>
    </row>
    <row r="46" spans="1:7" ht="12.75">
      <c r="A46" s="371" t="s">
        <v>118</v>
      </c>
      <c r="B46" s="372"/>
      <c r="C46" s="372"/>
      <c r="D46" s="372"/>
      <c r="E46" s="372"/>
      <c r="F46" s="372"/>
      <c r="G46" s="373"/>
    </row>
    <row r="47" spans="1:7" ht="12.75">
      <c r="A47" s="376" t="s">
        <v>100</v>
      </c>
      <c r="B47" s="377"/>
      <c r="C47" s="1"/>
      <c r="D47" s="1"/>
      <c r="E47" s="1"/>
      <c r="F47" s="1"/>
      <c r="G47" s="1"/>
    </row>
    <row r="48" spans="1:7" ht="12.75">
      <c r="A48" s="376" t="s">
        <v>99</v>
      </c>
      <c r="B48" s="377"/>
      <c r="C48" s="1"/>
      <c r="D48" s="1"/>
      <c r="E48" s="1"/>
      <c r="F48" s="1"/>
      <c r="G48" s="1"/>
    </row>
    <row r="49" spans="1:7" ht="12.75">
      <c r="A49" s="376" t="s">
        <v>102</v>
      </c>
      <c r="B49" s="377"/>
      <c r="C49" s="1"/>
      <c r="D49" s="1"/>
      <c r="E49" s="1"/>
      <c r="F49" s="1"/>
      <c r="G49" s="1"/>
    </row>
    <row r="50" spans="1:7" ht="12.75">
      <c r="A50" s="376" t="s">
        <v>224</v>
      </c>
      <c r="B50" s="377"/>
      <c r="C50" s="1"/>
      <c r="D50" s="1"/>
      <c r="E50" s="1"/>
      <c r="F50" s="1"/>
      <c r="G50" s="1"/>
    </row>
    <row r="51" spans="1:7" ht="12.75">
      <c r="A51" s="371" t="s">
        <v>119</v>
      </c>
      <c r="B51" s="372"/>
      <c r="C51" s="372"/>
      <c r="D51" s="372"/>
      <c r="E51" s="372"/>
      <c r="F51" s="372"/>
      <c r="G51" s="373"/>
    </row>
    <row r="52" spans="1:7" ht="12.75">
      <c r="A52" s="376" t="s">
        <v>100</v>
      </c>
      <c r="B52" s="377"/>
      <c r="C52" s="1"/>
      <c r="D52" s="1"/>
      <c r="E52" s="1"/>
      <c r="F52" s="1"/>
      <c r="G52" s="1"/>
    </row>
    <row r="53" spans="1:7" ht="12.75">
      <c r="A53" s="376" t="s">
        <v>99</v>
      </c>
      <c r="B53" s="377"/>
      <c r="C53" s="1"/>
      <c r="D53" s="1"/>
      <c r="E53" s="1"/>
      <c r="F53" s="1"/>
      <c r="G53" s="1"/>
    </row>
    <row r="54" spans="1:7" ht="12.75">
      <c r="A54" s="376" t="s">
        <v>102</v>
      </c>
      <c r="B54" s="377"/>
      <c r="C54" s="1"/>
      <c r="D54" s="1"/>
      <c r="E54" s="1"/>
      <c r="F54" s="1"/>
      <c r="G54" s="1"/>
    </row>
    <row r="55" spans="1:7" ht="12.75">
      <c r="A55" s="306" t="s">
        <v>224</v>
      </c>
      <c r="B55" s="307"/>
      <c r="C55" s="1"/>
      <c r="D55" s="1"/>
      <c r="E55" s="1"/>
      <c r="F55" s="1"/>
      <c r="G55" s="1"/>
    </row>
    <row r="56" spans="1:7" ht="12.75">
      <c r="A56" s="384" t="s">
        <v>121</v>
      </c>
      <c r="B56" s="384"/>
      <c r="C56" s="384"/>
      <c r="D56" s="384"/>
      <c r="E56" s="384"/>
      <c r="F56" s="384"/>
      <c r="G56" s="384"/>
    </row>
    <row r="57" spans="1:7" ht="22.5">
      <c r="A57" s="378" t="s">
        <v>219</v>
      </c>
      <c r="B57" s="379"/>
      <c r="C57" s="378" t="s">
        <v>225</v>
      </c>
      <c r="D57" s="379"/>
      <c r="E57" s="6" t="s">
        <v>222</v>
      </c>
      <c r="F57" s="380" t="s">
        <v>226</v>
      </c>
      <c r="G57" s="380"/>
    </row>
    <row r="58" spans="1:7" ht="12.75">
      <c r="A58" s="376" t="s">
        <v>101</v>
      </c>
      <c r="B58" s="377"/>
      <c r="C58" s="311"/>
      <c r="D58" s="312"/>
      <c r="E58" s="1"/>
      <c r="F58" s="375"/>
      <c r="G58" s="375"/>
    </row>
    <row r="59" spans="1:7" ht="12.75">
      <c r="A59" s="376" t="s">
        <v>99</v>
      </c>
      <c r="B59" s="377"/>
      <c r="C59" s="311"/>
      <c r="D59" s="312"/>
      <c r="E59" s="1"/>
      <c r="F59" s="375"/>
      <c r="G59" s="375"/>
    </row>
    <row r="60" spans="1:7" ht="12.75">
      <c r="A60" s="376" t="s">
        <v>102</v>
      </c>
      <c r="B60" s="377"/>
      <c r="C60" s="311"/>
      <c r="D60" s="312"/>
      <c r="E60" s="1"/>
      <c r="F60" s="375"/>
      <c r="G60" s="375"/>
    </row>
    <row r="61" spans="1:7" ht="12.75">
      <c r="A61" s="376" t="s">
        <v>103</v>
      </c>
      <c r="B61" s="377"/>
      <c r="C61" s="311"/>
      <c r="D61" s="312"/>
      <c r="E61" s="1"/>
      <c r="F61" s="375"/>
      <c r="G61" s="375"/>
    </row>
    <row r="62" spans="1:7" ht="12.75">
      <c r="A62" s="376" t="s">
        <v>224</v>
      </c>
      <c r="B62" s="377"/>
      <c r="C62" s="311"/>
      <c r="D62" s="312"/>
      <c r="E62" s="1"/>
      <c r="F62" s="375"/>
      <c r="G62" s="375"/>
    </row>
    <row r="65" spans="1:6" ht="12.75">
      <c r="A65" s="34" t="s">
        <v>122</v>
      </c>
      <c r="D65" s="370" t="s">
        <v>113</v>
      </c>
      <c r="E65" s="370"/>
      <c r="F65" s="370"/>
    </row>
    <row r="66" spans="1:7" ht="12.75">
      <c r="A66" s="378" t="s">
        <v>227</v>
      </c>
      <c r="B66" s="382"/>
      <c r="C66" s="379"/>
      <c r="D66" s="380" t="s">
        <v>228</v>
      </c>
      <c r="E66" s="380"/>
      <c r="F66" s="380" t="s">
        <v>229</v>
      </c>
      <c r="G66" s="380"/>
    </row>
    <row r="67" spans="1:7" ht="12.75">
      <c r="A67" s="376"/>
      <c r="B67" s="381"/>
      <c r="C67" s="377"/>
      <c r="D67" s="375"/>
      <c r="E67" s="375"/>
      <c r="F67" s="375"/>
      <c r="G67" s="375"/>
    </row>
    <row r="68" spans="1:7" ht="12.75">
      <c r="A68" s="376" t="s">
        <v>230</v>
      </c>
      <c r="B68" s="381"/>
      <c r="C68" s="377"/>
      <c r="D68" s="375"/>
      <c r="E68" s="375"/>
      <c r="F68" s="375"/>
      <c r="G68" s="375"/>
    </row>
    <row r="69" spans="1:7" ht="12.75">
      <c r="A69" s="376" t="s">
        <v>231</v>
      </c>
      <c r="B69" s="381"/>
      <c r="C69" s="377"/>
      <c r="D69" s="375"/>
      <c r="E69" s="375"/>
      <c r="F69" s="375"/>
      <c r="G69" s="375"/>
    </row>
    <row r="70" spans="1:7" ht="12.75">
      <c r="A70" s="376" t="s">
        <v>232</v>
      </c>
      <c r="B70" s="381"/>
      <c r="C70" s="377"/>
      <c r="D70" s="375"/>
      <c r="E70" s="375"/>
      <c r="F70" s="375"/>
      <c r="G70" s="375"/>
    </row>
    <row r="71" spans="1:7" ht="12.75">
      <c r="A71" s="311"/>
      <c r="B71" s="383"/>
      <c r="C71" s="312"/>
      <c r="D71" s="375"/>
      <c r="E71" s="375"/>
      <c r="F71" s="375"/>
      <c r="G71" s="375"/>
    </row>
    <row r="75" spans="1:6" ht="12.75">
      <c r="A75" s="4" t="s">
        <v>234</v>
      </c>
      <c r="B75" s="4"/>
      <c r="C75" s="11" t="s">
        <v>54</v>
      </c>
      <c r="D75" s="4"/>
      <c r="E75" s="5" t="s">
        <v>52</v>
      </c>
      <c r="F75" s="5"/>
    </row>
    <row r="76" spans="1:6" ht="12.75">
      <c r="A76" s="4" t="s">
        <v>570</v>
      </c>
      <c r="B76" s="4"/>
      <c r="C76" s="4"/>
      <c r="D76" s="4"/>
      <c r="E76" s="5" t="s">
        <v>53</v>
      </c>
      <c r="F76" s="5"/>
    </row>
    <row r="77" spans="1:6" ht="12.75">
      <c r="A77" s="4"/>
      <c r="B77" s="4"/>
      <c r="D77" s="310" t="s">
        <v>123</v>
      </c>
      <c r="E77" s="310"/>
      <c r="F77" s="310"/>
    </row>
  </sheetData>
  <sheetProtection/>
  <mergeCells count="72">
    <mergeCell ref="A47:B47"/>
    <mergeCell ref="C31:D31"/>
    <mergeCell ref="C33:D33"/>
    <mergeCell ref="C34:D34"/>
    <mergeCell ref="C39:D39"/>
    <mergeCell ref="A52:B52"/>
    <mergeCell ref="A48:B48"/>
    <mergeCell ref="A49:B49"/>
    <mergeCell ref="A51:G51"/>
    <mergeCell ref="A50:B50"/>
    <mergeCell ref="C26:D26"/>
    <mergeCell ref="C27:D27"/>
    <mergeCell ref="C28:D28"/>
    <mergeCell ref="C29:D29"/>
    <mergeCell ref="C30:D30"/>
    <mergeCell ref="C35:D35"/>
    <mergeCell ref="A32:F32"/>
    <mergeCell ref="A46:G46"/>
    <mergeCell ref="C36:D36"/>
    <mergeCell ref="C37:D37"/>
    <mergeCell ref="C38:D38"/>
    <mergeCell ref="A39:B39"/>
    <mergeCell ref="A43:F43"/>
    <mergeCell ref="A45:B45"/>
    <mergeCell ref="A61:B61"/>
    <mergeCell ref="C61:D61"/>
    <mergeCell ref="A53:B53"/>
    <mergeCell ref="A54:B54"/>
    <mergeCell ref="A55:B55"/>
    <mergeCell ref="A58:B58"/>
    <mergeCell ref="A56:G56"/>
    <mergeCell ref="F58:G58"/>
    <mergeCell ref="C58:D58"/>
    <mergeCell ref="F61:G61"/>
    <mergeCell ref="D77:F77"/>
    <mergeCell ref="F69:G69"/>
    <mergeCell ref="F70:G70"/>
    <mergeCell ref="D69:E69"/>
    <mergeCell ref="D70:E70"/>
    <mergeCell ref="D71:E71"/>
    <mergeCell ref="F71:G71"/>
    <mergeCell ref="A70:C70"/>
    <mergeCell ref="A71:C71"/>
    <mergeCell ref="A69:C69"/>
    <mergeCell ref="F66:G66"/>
    <mergeCell ref="D68:E68"/>
    <mergeCell ref="A68:C68"/>
    <mergeCell ref="F68:G68"/>
    <mergeCell ref="F62:G62"/>
    <mergeCell ref="D66:E66"/>
    <mergeCell ref="A67:C67"/>
    <mergeCell ref="D67:E67"/>
    <mergeCell ref="A62:B62"/>
    <mergeCell ref="C62:D62"/>
    <mergeCell ref="F67:G67"/>
    <mergeCell ref="A66:C66"/>
    <mergeCell ref="D65:F65"/>
    <mergeCell ref="F60:G60"/>
    <mergeCell ref="A60:B60"/>
    <mergeCell ref="C60:D60"/>
    <mergeCell ref="A57:B57"/>
    <mergeCell ref="A59:B59"/>
    <mergeCell ref="C59:D59"/>
    <mergeCell ref="F57:G57"/>
    <mergeCell ref="C57:D57"/>
    <mergeCell ref="F59:G59"/>
    <mergeCell ref="A13:F13"/>
    <mergeCell ref="A14:F14"/>
    <mergeCell ref="D24:F24"/>
    <mergeCell ref="A25:F25"/>
    <mergeCell ref="A10:F10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2016-02-26T09:21:21Z</cp:lastPrinted>
  <dcterms:created xsi:type="dcterms:W3CDTF">2008-07-04T06:50:58Z</dcterms:created>
  <dcterms:modified xsi:type="dcterms:W3CDTF">2016-02-26T11:21:29Z</dcterms:modified>
  <cp:category/>
  <cp:version/>
  <cp:contentType/>
  <cp:contentStatus/>
</cp:coreProperties>
</file>