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35" windowWidth="11340" windowHeight="11640" tabRatio="865" firstSheet="4" activeTab="9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IZV. o trans. sa povezanim lici" sheetId="9" r:id="rId9"/>
    <sheet name="NDG" sheetId="10" r:id="rId10"/>
    <sheet name="SU - akcije" sheetId="11" r:id="rId11"/>
    <sheet name="SU - obveznice" sheetId="12" r:id="rId12"/>
  </sheets>
  <definedNames>
    <definedName name="_xlnm.Print_Area" localSheetId="0">'bilans stanja'!#REF!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vrstama'!$A$1:$E$33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<sst xmlns="http://schemas.openxmlformats.org/spreadsheetml/2006/main" count="1809" uniqueCount="647">
  <si>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</si>
  <si>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</si>
  <si>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</si>
  <si>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</si>
  <si>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</si>
  <si>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</si>
  <si>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</si>
  <si>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</si>
  <si>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</si>
  <si>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</si>
  <si>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</si>
  <si>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</si>
  <si>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</si>
  <si>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</si>
  <si>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</si>
  <si>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</si>
  <si>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</si>
  <si>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</si>
  <si>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</si>
  <si>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</si>
  <si>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</si>
  <si>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</si>
  <si>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</si>
  <si>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</si>
  <si>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</si>
  <si>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</si>
  <si>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</si>
  <si>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</si>
  <si>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</si>
  <si>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</si>
  <si>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</si>
  <si>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</si>
  <si>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</si>
  <si>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</si>
  <si>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</si>
  <si>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</si>
  <si>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</si>
  <si>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</si>
  <si>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</si>
  <si>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</si>
  <si>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</si>
  <si>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</si>
  <si>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</si>
  <si>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</si>
  <si>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</si>
  <si>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</si>
  <si>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</si>
  <si>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</si>
  <si>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</si>
  <si>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</si>
  <si>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</si>
  <si>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</si>
  <si>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</si>
  <si>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</si>
  <si>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</si>
  <si>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</si>
  <si>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</si>
  <si>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</si>
  <si>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</si>
  <si>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</si>
  <si>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</si>
  <si>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</si>
  <si>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</si>
  <si>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</si>
  <si>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</si>
  <si>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</si>
  <si>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</si>
  <si>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</si>
  <si>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</si>
  <si>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</si>
  <si>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</si>
  <si>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</si>
  <si>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</si>
  <si>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</si>
  <si>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</si>
  <si>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</si>
  <si>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</si>
  <si>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</si>
  <si>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</si>
  <si>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</si>
  <si>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</si>
  <si>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</si>
  <si>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</si>
  <si>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r>
      <t xml:space="preserve">B. Tokovi gotovine iz aktivnosti finansiranja                      </t>
    </r>
    <r>
      <rPr>
        <sz val="8"/>
        <rFont val="Arial"/>
        <family val="2"/>
      </rPr>
      <t xml:space="preserve"> I Prilivi gotovine iz aktivnosti finansiranja (422+423)</t>
    </r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</si>
  <si>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</si>
  <si>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</si>
  <si>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</si>
  <si>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</si>
  <si>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</si>
  <si>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</si>
  <si>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</si>
  <si>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</si>
  <si>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</si>
  <si>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</si>
  <si>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</si>
  <si>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</si>
  <si>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</si>
  <si>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</si>
  <si>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</si>
  <si>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</si>
  <si>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</si>
  <si>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</si>
  <si>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</si>
  <si>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</si>
  <si>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</si>
  <si>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</si>
  <si>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</si>
  <si>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</si>
  <si>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</si>
  <si>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</si>
  <si>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</si>
  <si>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</si>
  <si>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</si>
  <si>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</si>
  <si>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</si>
  <si>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</si>
  <si>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</si>
  <si>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</si>
  <si>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IZVJEŠTAJ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</si>
  <si>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</si>
  <si>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</si>
  <si>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</si>
  <si>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</si>
  <si>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</si>
  <si>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</si>
  <si>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</si>
  <si>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</si>
  <si>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</si>
  <si>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</si>
  <si>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</si>
  <si>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r>
      <t xml:space="preserve">III- UKUPNO </t>
    </r>
    <r>
      <rPr>
        <sz val="8"/>
        <rFont val="Arial"/>
        <family val="0"/>
      </rPr>
      <t xml:space="preserve">                                                                   REALIZOVANI DOBICI (GUBICI) PO OSNOVU OTUĐENJA</t>
    </r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</si>
  <si>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</si>
  <si>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</si>
  <si>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</si>
  <si>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</si>
  <si>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</si>
  <si>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</si>
  <si>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</si>
  <si>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</si>
  <si>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</si>
  <si>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</si>
  <si>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</si>
  <si>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</si>
  <si>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</si>
  <si>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</si>
  <si>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</si>
  <si>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</si>
  <si>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</si>
  <si>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</si>
  <si>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</si>
  <si>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</si>
  <si>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</si>
  <si>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</si>
  <si>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</si>
  <si>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</si>
  <si>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</si>
  <si>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</si>
  <si>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</si>
  <si>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</si>
  <si>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</si>
  <si>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</si>
  <si>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</si>
  <si>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</si>
  <si>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</si>
  <si>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</si>
  <si>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</si>
  <si>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</si>
  <si>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</si>
  <si>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</si>
  <si>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</si>
  <si>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</si>
  <si>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</si>
  <si>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</si>
  <si>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</si>
  <si>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</si>
  <si>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</si>
  <si>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</si>
  <si>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</si>
  <si>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</si>
  <si>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</si>
  <si>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</si>
  <si>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</si>
  <si>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</si>
  <si>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</si>
  <si>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</si>
  <si>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</si>
  <si>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</si>
  <si>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</si>
  <si>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</si>
  <si>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</si>
  <si>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</si>
  <si>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</si>
  <si>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</si>
  <si>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</si>
  <si>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</si>
  <si>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</si>
  <si>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</si>
  <si>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</si>
  <si>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</si>
  <si>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</si>
  <si>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</si>
  <si>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</si>
  <si>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</si>
  <si>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</si>
  <si>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</si>
  <si>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</si>
  <si>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</si>
  <si>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</si>
  <si>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</si>
  <si>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</si>
  <si>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</si>
  <si>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</si>
  <si>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</si>
  <si>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</si>
  <si>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</si>
  <si>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</si>
  <si>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</si>
  <si>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</si>
  <si>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</si>
  <si>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</si>
  <si>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</si>
  <si>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</si>
  <si>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</si>
  <si>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</si>
  <si>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</si>
  <si>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</si>
  <si>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</si>
  <si>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</si>
  <si>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</si>
  <si>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</si>
  <si>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</si>
  <si>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</si>
  <si>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</si>
  <si>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</si>
  <si>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</si>
  <si>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</si>
  <si>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</si>
  <si>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</si>
  <si>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</si>
  <si>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</si>
  <si>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</si>
  <si>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</si>
  <si>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</si>
  <si>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</si>
  <si>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</si>
  <si>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</si>
  <si>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</si>
  <si>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</si>
  <si>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</si>
  <si>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</si>
  <si>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</si>
  <si>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</si>
  <si>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</si>
  <si>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</si>
  <si>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</si>
  <si>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</si>
  <si>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</si>
  <si>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</si>
  <si>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</si>
  <si>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</si>
  <si>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</si>
  <si>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</si>
  <si>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</si>
  <si>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</si>
  <si>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</si>
  <si>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</si>
  <si>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</si>
  <si>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</si>
  <si>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</si>
  <si>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</si>
  <si>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</si>
  <si>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</si>
  <si>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</si>
  <si>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</si>
  <si>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</si>
  <si>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</si>
  <si>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</si>
  <si>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</si>
  <si>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</si>
  <si>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</si>
  <si>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</si>
  <si>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</si>
  <si>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</si>
  <si>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</si>
  <si>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</si>
  <si>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</si>
  <si>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</si>
  <si>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</si>
  <si>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</si>
  <si>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</si>
  <si>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</si>
  <si>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</si>
  <si>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 xml:space="preserve">Registarski broj Fonda:  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</si>
  <si>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</si>
  <si>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</si>
  <si>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</si>
  <si>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</si>
  <si>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</si>
  <si>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</si>
  <si>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</si>
  <si>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</si>
  <si>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</si>
  <si>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</si>
  <si>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</si>
  <si>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</si>
  <si>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</si>
  <si>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</si>
  <si>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</si>
  <si>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</si>
  <si>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</si>
  <si>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</si>
  <si>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</si>
  <si>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</si>
  <si>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</si>
  <si>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</si>
  <si>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</si>
  <si>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</si>
  <si>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</si>
  <si>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</si>
  <si>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</si>
  <si>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</si>
  <si>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</si>
  <si>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</si>
  <si>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</si>
  <si>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</si>
  <si>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</si>
  <si>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</si>
  <si>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</si>
  <si>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</si>
  <si>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</si>
  <si>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</si>
  <si>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</si>
  <si>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</si>
  <si>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</si>
  <si>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</si>
  <si>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</si>
  <si>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</si>
  <si>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</si>
  <si>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</si>
  <si>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</si>
  <si>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</si>
  <si>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</si>
  <si>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</si>
  <si>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</si>
  <si>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</si>
  <si>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</si>
  <si>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</si>
  <si>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</si>
  <si>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</si>
  <si>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</si>
  <si>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</si>
  <si>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</si>
  <si>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</si>
  <si>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</si>
  <si>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</si>
  <si>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</si>
  <si>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</si>
  <si>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</si>
  <si>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</si>
  <si>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</si>
  <si>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</si>
  <si>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</si>
  <si>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</si>
  <si>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</si>
  <si>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</si>
  <si>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</si>
  <si>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</si>
  <si>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</si>
  <si>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</si>
  <si>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</si>
  <si>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</si>
  <si>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</si>
  <si>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</si>
  <si>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</si>
  <si>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</si>
  <si>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</si>
  <si>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</si>
  <si>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</si>
  <si>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</si>
  <si>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</si>
  <si>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</si>
  <si>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</si>
  <si>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</si>
  <si>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</si>
  <si>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</si>
  <si>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</si>
  <si>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</si>
  <si>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</si>
  <si>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</si>
  <si>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</si>
  <si>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</si>
  <si>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</si>
  <si>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</si>
  <si>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</si>
  <si>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</si>
  <si>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</si>
  <si>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</si>
  <si>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</si>
  <si>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</si>
  <si>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</si>
  <si>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</si>
  <si>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</si>
  <si>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</si>
  <si>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</si>
  <si>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</si>
  <si>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</si>
  <si>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</si>
  <si>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</si>
  <si>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</si>
  <si>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</si>
  <si>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</si>
  <si>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</si>
  <si>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</si>
  <si>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</si>
  <si>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</si>
  <si>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</si>
  <si>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</si>
  <si>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</si>
  <si>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</si>
  <si>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</si>
  <si>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</si>
  <si>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</si>
  <si>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</si>
  <si>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</si>
  <si>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</si>
  <si>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</si>
  <si>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</si>
  <si>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</si>
  <si>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</si>
  <si>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</si>
  <si>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</si>
  <si>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</si>
  <si>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</si>
  <si>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</si>
  <si>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</si>
  <si>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</si>
  <si>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</si>
  <si>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</si>
  <si>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</si>
  <si>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</si>
  <si>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</si>
  <si>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</si>
  <si>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</si>
  <si>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</si>
  <si>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</si>
  <si>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</si>
  <si>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</si>
  <si>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</si>
  <si>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</si>
  <si>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</si>
  <si>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</si>
  <si>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</si>
  <si>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</si>
  <si>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</si>
  <si>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</si>
  <si>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</si>
  <si>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</si>
  <si>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</si>
  <si>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</si>
  <si>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</si>
  <si>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</si>
  <si>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</si>
  <si>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</si>
  <si>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</si>
  <si>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</si>
  <si>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</si>
  <si>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</si>
  <si>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</si>
  <si>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</si>
  <si>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</si>
  <si>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</si>
  <si>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</si>
  <si>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</si>
  <si>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</si>
  <si>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</si>
  <si>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</si>
  <si>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</si>
  <si>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</si>
  <si>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</si>
  <si>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</si>
  <si>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</si>
  <si>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</si>
  <si>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</si>
  <si>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</si>
  <si>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</si>
  <si>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</si>
  <si>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</si>
  <si>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</si>
  <si>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</si>
  <si>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Naziv Fonda: ZIF UNIOINVEST FOND AD</t>
  </si>
  <si>
    <t>JIB Društva za upravljanje Fondom: 4400381240005</t>
  </si>
  <si>
    <t>JIB Zatvorenog investicionog Fonda: 4402768070003</t>
  </si>
  <si>
    <t xml:space="preserve">             Lice sa licencom                                                      </t>
  </si>
  <si>
    <t xml:space="preserve">                             Lice sa licencom                                                       </t>
  </si>
  <si>
    <t xml:space="preserve">M.P </t>
  </si>
  <si>
    <t>M.Stankić</t>
  </si>
  <si>
    <t>M. Stankic</t>
  </si>
  <si>
    <t xml:space="preserve">                                      Lice sa licencom                       (M .P.)</t>
  </si>
  <si>
    <t>21,05,2014</t>
  </si>
  <si>
    <t>MTLB-R-A</t>
  </si>
  <si>
    <t>na dan 30.06. 2014</t>
  </si>
  <si>
    <t>09,09,2014</t>
  </si>
  <si>
    <t>KRLB-R-A</t>
  </si>
  <si>
    <t>za period  30.09.2015.g</t>
  </si>
  <si>
    <t>Naziv Fonda: ZIF UNIOINVEST FOND AD Bijeljina</t>
  </si>
  <si>
    <t>Naziv Društva za upravljanje Fondom: Društvo za upravljanje IF-ovima Invest nova a.d. Bijeljina</t>
  </si>
  <si>
    <t>Matični broj: 1935231</t>
  </si>
  <si>
    <t>na dan 30.09.2015. godine</t>
  </si>
  <si>
    <t>Dana, 30.09.2015. godine                                        M.Stankić</t>
  </si>
  <si>
    <t>od 01.01. do 30.09.2015. godine</t>
  </si>
  <si>
    <t>Dana, 30.09.2015. godine                                M.Stankić</t>
  </si>
  <si>
    <t>Dana, 30.09.2015. godine                    M.Stankić</t>
  </si>
  <si>
    <t xml:space="preserve">  za period 30.09.2015. godine</t>
  </si>
  <si>
    <t>za period od 01.01. do 30.09.2015. godine</t>
  </si>
  <si>
    <t xml:space="preserve">U Bijeljini, dana 30.09.2015. godine                                       </t>
  </si>
  <si>
    <t>M. Stankić</t>
  </si>
  <si>
    <t xml:space="preserve">                            Lice sa licencom                                                       (M .P.)</t>
  </si>
  <si>
    <t>U Bijeljini, dana 30.09.2015. godine                                            M.STANKIĆ</t>
  </si>
  <si>
    <t>Dana, 30.09.2015. godine                                      M.Stankić</t>
  </si>
  <si>
    <t>Dana, 30.09.2015. godine</t>
  </si>
  <si>
    <t>Naziv emitenta</t>
  </si>
  <si>
    <t>Vrijednost po akciji na dan izvještavanja</t>
  </si>
  <si>
    <t>Učešće u vlasništvu izdavaoca</t>
  </si>
  <si>
    <t>BIRAČ AD ZVORNIK</t>
  </si>
  <si>
    <t>BIRA-R-A</t>
  </si>
  <si>
    <t>BANJALUČKA PIVARA AD BANJA LUKA</t>
  </si>
  <si>
    <t>BLPV-R-A</t>
  </si>
  <si>
    <t>MH ERS ZP ELEKTRODISTRIBUCIJA AD PALE</t>
  </si>
  <si>
    <t>EDPL-R-A</t>
  </si>
  <si>
    <t>ELEKTROKRAJINA AD BANJA LUKA</t>
  </si>
  <si>
    <t>EKBL-R-A</t>
  </si>
  <si>
    <t>ELEKTROPRIVREDA REPUBLIKE</t>
  </si>
  <si>
    <t>EKHC-R-A</t>
  </si>
  <si>
    <t>MH ERS ZEDP ELEKTRO BIJELJINA</t>
  </si>
  <si>
    <t>ELBJ-R-A</t>
  </si>
  <si>
    <t>ELEKTRO DOBOJ AD DOBOJ</t>
  </si>
  <si>
    <t>ELDO-R-A</t>
  </si>
  <si>
    <t>MH ERS AD TREBINJE ZP HIDROELEKTRANE</t>
  </si>
  <si>
    <t>HEDR-R-A</t>
  </si>
  <si>
    <t>HE NA VRBASU AD</t>
  </si>
  <si>
    <t>HELV-R-A</t>
  </si>
  <si>
    <t>JP HIDROELEKTRANE NA TREBIŠNJICI</t>
  </si>
  <si>
    <t>HETR-R-A</t>
  </si>
  <si>
    <t>KRAJINALIJEK AD BANJA LUKA</t>
  </si>
  <si>
    <t>KRJL-R-A</t>
  </si>
  <si>
    <t>HYPO ALPE-ADRIA-BANK AD BANJA LUKA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</si>
  <si>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</si>
  <si>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</si>
  <si>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</si>
  <si>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</si>
  <si>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</si>
  <si>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</si>
  <si>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</si>
  <si>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</si>
  <si>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 xml:space="preserve">MH ERS-TREBINJE ZP R I T E  GACKO </t>
  </si>
  <si>
    <t>RITE-R-A</t>
  </si>
  <si>
    <t>RAFINERIJA NAFTE AD BOSANSKI BROD</t>
  </si>
  <si>
    <t>RNAF-R-A</t>
  </si>
  <si>
    <t>R I T E  UGLJEVIK AD UGLJEVIK</t>
  </si>
  <si>
    <t>RTEU-R-A</t>
  </si>
  <si>
    <t>TELEKOM SRPSKE AD BANJA LUKA</t>
  </si>
  <si>
    <t>TLKM-R-A</t>
  </si>
  <si>
    <t>INTESA SANPAOLO BANK DD BIH</t>
  </si>
  <si>
    <t>UPIBR</t>
  </si>
  <si>
    <t>ZIF BLB-PROFIT AD BANJA LUKA</t>
  </si>
  <si>
    <t>BLBP-R-A</t>
  </si>
  <si>
    <t>ZIF BORS INVEST FOND AD BANJA LUKA</t>
  </si>
  <si>
    <t>BRSP-R-A</t>
  </si>
  <si>
    <t>EUROINVESTMENT FOND AD BANJA LUKA</t>
  </si>
  <si>
    <t>EINP-R-A</t>
  </si>
  <si>
    <t>ZIF KRISTAL INVEST FOND AD BANJA LUKA</t>
  </si>
  <si>
    <t>KRIP-R-A</t>
  </si>
  <si>
    <t>ZIF POLARA INVEST FOND AD BANJA LUKA</t>
  </si>
  <si>
    <t>PLRP-R-A</t>
  </si>
  <si>
    <t>ZIF ZEPTER FOND AD BANJA LUKA</t>
  </si>
  <si>
    <t>ZPTP-R-A</t>
  </si>
  <si>
    <t>DIREKTOR</t>
  </si>
  <si>
    <t>Ukupna nominalna vrijednost</t>
  </si>
  <si>
    <t>REPUBLIKA SRPSKA - MINISTARSTVO FINANSIJA</t>
  </si>
  <si>
    <t>RSDS-O-D</t>
  </si>
  <si>
    <t>RSRS-O-A</t>
  </si>
  <si>
    <t>RSRS-O-B</t>
  </si>
  <si>
    <t>RSRS-O-C</t>
  </si>
  <si>
    <t>RSRS-O-D</t>
  </si>
  <si>
    <t>RSRS-O-E</t>
  </si>
  <si>
    <t>RSRS-O-F</t>
  </si>
  <si>
    <t>RSRS-O-G</t>
  </si>
  <si>
    <t>RSRS-O-I</t>
  </si>
  <si>
    <t>Registarski broj Fonda:  11031161</t>
  </si>
  <si>
    <t>Naziv Društva za upravljanje Fondom: DUF INVEST NOVA AD</t>
  </si>
  <si>
    <t>Matični broj: 1935321</t>
  </si>
  <si>
    <t xml:space="preserve">IZVJEŠTAJ O NEREALIZOVANIM DOBICIMA (GUBICIMA) INVESTICIONOG FONDA </t>
  </si>
  <si>
    <t>za period od 01.01.2015. godine do 30.09.2015. godine</t>
  </si>
  <si>
    <t>Datum zadnje procjene</t>
  </si>
  <si>
    <t>Улагање по емитенту -ознака ХОВ</t>
  </si>
  <si>
    <t>Набавна вриједност</t>
  </si>
  <si>
    <t>Фер вриједност</t>
  </si>
  <si>
    <t>Ревал. фин. средстава расположивих за продају</t>
  </si>
  <si>
    <t>Ревал.по основу инстр. заштите</t>
  </si>
  <si>
    <t>Ревал. По основу некретнина</t>
  </si>
  <si>
    <t>Нереализ. Д/Г признат кроз резултат периода</t>
  </si>
  <si>
    <t>Нето курсне разлике на ХОВ</t>
  </si>
  <si>
    <t>Аморт. дисконта (премије) фин. сред.</t>
  </si>
  <si>
    <t>Нереализ. добит/губитак текућег периода</t>
  </si>
  <si>
    <t>Редовне акције</t>
  </si>
  <si>
    <t>31.01.2015.</t>
  </si>
  <si>
    <t>Akcije ZIF-ova</t>
  </si>
  <si>
    <t>UKUPNO</t>
  </si>
  <si>
    <t>28.02.2015.</t>
  </si>
  <si>
    <t>31.03.2015.</t>
  </si>
  <si>
    <t>30.04.2015.</t>
  </si>
  <si>
    <t>31.05.2015.</t>
  </si>
  <si>
    <t>30.06.2015.</t>
  </si>
  <si>
    <t>31.07.2015.</t>
  </si>
  <si>
    <t>31.08.2015.</t>
  </si>
  <si>
    <t>30.09.2015.</t>
  </si>
  <si>
    <t>U Bijeljini, dana 20.10.2015. godine</t>
  </si>
  <si>
    <t>Matični broj 1935321</t>
  </si>
  <si>
    <t>IZVJEŠTAJ O STRUKTURI ULAGANJA INVESTICIONOG FONDA - AKCIJE na dan 30.09.2015. GODINE</t>
  </si>
  <si>
    <t>OPIS</t>
  </si>
  <si>
    <t>Nabavna vrijednost po akciji</t>
  </si>
  <si>
    <t xml:space="preserve">Ukupna nabavna vrijednost </t>
  </si>
  <si>
    <t>Učešće u vrijednosti imovine fonda</t>
  </si>
  <si>
    <t>OZNAKA HOV</t>
  </si>
  <si>
    <t>I - Akcije domaćih izdavalaca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</si>
  <si>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</si>
  <si>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</si>
  <si>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</si>
  <si>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</si>
  <si>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</si>
  <si>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Direktor:</t>
  </si>
  <si>
    <t>IZVJEŠTAJ O STRUKTURI ULAGANJA INVESTICIONOG FONDA - OBVEZNICE na dan 30.09.2015. GODINE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</si>
  <si>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</si>
  <si>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</si>
  <si>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</si>
  <si>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</si>
  <si>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</si>
  <si>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</si>
  <si>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</si>
  <si>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</si>
  <si>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</si>
  <si>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</si>
  <si>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</si>
  <si>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</si>
  <si>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</si>
  <si>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</si>
  <si>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30,204%</t>
  </si>
</sst>
</file>

<file path=xl/styles.xml><?xml version="1.0" encoding="utf-8"?>
<styleSheet xmlns="http://schemas.openxmlformats.org/spreadsheetml/2006/main">
  <numFmts count="5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;[Red]#,##0.00"/>
    <numFmt numFmtId="208" formatCode="0.000000;[Red]0.000000"/>
    <numFmt numFmtId="209" formatCode="0.000000"/>
    <numFmt numFmtId="210" formatCode="0.0000%"/>
    <numFmt numFmtId="211" formatCode="#,##0;[Red]#,##0"/>
    <numFmt numFmtId="212" formatCode="0;[Red]0"/>
    <numFmt numFmtId="213" formatCode="#,##0\ _D_i_n_.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61" applyFont="1" applyFill="1">
      <alignment/>
      <protection/>
    </xf>
    <xf numFmtId="0" fontId="3" fillId="0" borderId="0" xfId="60" applyFont="1" applyAlignment="1">
      <alignment horizontal="left"/>
      <protection/>
    </xf>
    <xf numFmtId="0" fontId="0" fillId="0" borderId="0" xfId="60">
      <alignment/>
      <protection/>
    </xf>
    <xf numFmtId="0" fontId="3" fillId="0" borderId="0" xfId="60" applyFont="1" applyAlignment="1">
      <alignment/>
      <protection/>
    </xf>
    <xf numFmtId="0" fontId="0" fillId="0" borderId="0" xfId="60" applyAlignment="1">
      <alignment horizontal="left"/>
      <protection/>
    </xf>
    <xf numFmtId="0" fontId="0" fillId="0" borderId="0" xfId="61">
      <alignment/>
      <protection/>
    </xf>
    <xf numFmtId="0" fontId="0" fillId="0" borderId="0" xfId="60" applyAlignment="1">
      <alignment horizontal="center"/>
      <protection/>
    </xf>
    <xf numFmtId="0" fontId="0" fillId="0" borderId="0" xfId="60" applyAlignment="1">
      <alignment/>
      <protection/>
    </xf>
    <xf numFmtId="0" fontId="8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10" xfId="60" applyFont="1" applyBorder="1" applyAlignment="1">
      <alignment horizontal="left" vertical="top" wrapText="1" indent="3"/>
      <protection/>
    </xf>
    <xf numFmtId="0" fontId="3" fillId="0" borderId="10" xfId="60" applyFont="1" applyBorder="1" applyAlignment="1">
      <alignment horizontal="left" vertical="top" wrapText="1" indent="2"/>
      <protection/>
    </xf>
    <xf numFmtId="0" fontId="3" fillId="0" borderId="10" xfId="60" applyFont="1" applyBorder="1" applyAlignment="1">
      <alignment horizontal="left" vertical="top" wrapText="1" indent="1"/>
      <protection/>
    </xf>
    <xf numFmtId="0" fontId="3" fillId="0" borderId="10" xfId="60" applyFont="1" applyBorder="1" applyAlignment="1">
      <alignment vertical="top"/>
      <protection/>
    </xf>
    <xf numFmtId="0" fontId="48" fillId="0" borderId="10" xfId="58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9" fillId="0" borderId="10" xfId="58" applyNumberFormat="1" applyFont="1" applyFill="1" applyBorder="1" applyAlignment="1">
      <alignment vertical="top" wrapText="1"/>
      <protection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58" applyFont="1" applyFill="1" applyBorder="1" applyAlignment="1">
      <alignment horizontal="center" vertical="top" wrapText="1"/>
      <protection/>
    </xf>
    <xf numFmtId="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60" applyFont="1" applyFill="1" applyBorder="1" applyAlignment="1">
      <alignment horizontal="center"/>
      <protection/>
    </xf>
    <xf numFmtId="4" fontId="9" fillId="0" borderId="10" xfId="58" applyNumberFormat="1" applyFont="1" applyFill="1" applyBorder="1" applyAlignment="1">
      <alignment vertical="top"/>
      <protection/>
    </xf>
    <xf numFmtId="4" fontId="9" fillId="0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8" fillId="0" borderId="17" xfId="6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3" fillId="0" borderId="0" xfId="45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left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9" fillId="0" borderId="10" xfId="60" applyFont="1" applyBorder="1" applyAlignment="1">
      <alignment horizontal="left" vertical="top"/>
      <protection/>
    </xf>
    <xf numFmtId="0" fontId="10" fillId="0" borderId="10" xfId="60" applyFont="1" applyBorder="1" applyAlignment="1">
      <alignment horizontal="left"/>
      <protection/>
    </xf>
    <xf numFmtId="0" fontId="9" fillId="0" borderId="10" xfId="60" applyFont="1" applyFill="1" applyBorder="1" applyAlignment="1">
      <alignment horizontal="left" vertical="top"/>
      <protection/>
    </xf>
    <xf numFmtId="0" fontId="10" fillId="0" borderId="10" xfId="60" applyFont="1" applyFill="1" applyBorder="1" applyAlignment="1">
      <alignment horizontal="left"/>
      <protection/>
    </xf>
    <xf numFmtId="0" fontId="9" fillId="0" borderId="12" xfId="60" applyFont="1" applyFill="1" applyBorder="1" applyAlignment="1">
      <alignment horizontal="left"/>
      <protection/>
    </xf>
    <xf numFmtId="0" fontId="9" fillId="0" borderId="13" xfId="60" applyFont="1" applyFill="1" applyBorder="1" applyAlignment="1">
      <alignment horizontal="left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0" xfId="61" applyFont="1" applyAlignment="1">
      <alignment horizontal="left"/>
      <protection/>
    </xf>
    <xf numFmtId="0" fontId="3" fillId="0" borderId="0" xfId="61" applyFont="1" applyFill="1">
      <alignment/>
      <protection/>
    </xf>
    <xf numFmtId="0" fontId="0" fillId="0" borderId="0" xfId="59" applyFill="1" applyAlignment="1">
      <alignment/>
      <protection/>
    </xf>
    <xf numFmtId="0" fontId="0" fillId="0" borderId="0" xfId="59" applyFill="1">
      <alignment/>
      <protection/>
    </xf>
    <xf numFmtId="0" fontId="3" fillId="0" borderId="0" xfId="61" applyFont="1" applyAlignment="1">
      <alignment/>
      <protection/>
    </xf>
    <xf numFmtId="0" fontId="3" fillId="0" borderId="0" xfId="61" applyFont="1" applyFill="1" applyAlignment="1">
      <alignment/>
      <protection/>
    </xf>
    <xf numFmtId="0" fontId="3" fillId="0" borderId="0" xfId="59" applyFont="1" applyFill="1" applyAlignment="1">
      <alignment/>
      <protection/>
    </xf>
    <xf numFmtId="0" fontId="3" fillId="0" borderId="0" xfId="61" applyFont="1" applyFill="1" applyAlignment="1">
      <alignment horizontal="left"/>
      <protection/>
    </xf>
    <xf numFmtId="3" fontId="8" fillId="0" borderId="0" xfId="61" applyNumberFormat="1" applyFont="1" applyFill="1">
      <alignment/>
      <protection/>
    </xf>
    <xf numFmtId="196" fontId="8" fillId="0" borderId="0" xfId="61" applyNumberFormat="1" applyFont="1" applyFill="1">
      <alignment/>
      <protection/>
    </xf>
    <xf numFmtId="0" fontId="8" fillId="0" borderId="12" xfId="61" applyFont="1" applyBorder="1" applyAlignment="1">
      <alignment horizontal="center"/>
      <protection/>
    </xf>
    <xf numFmtId="0" fontId="8" fillId="0" borderId="13" xfId="61" applyFont="1" applyBorder="1" applyAlignment="1">
      <alignment horizontal="center"/>
      <protection/>
    </xf>
    <xf numFmtId="0" fontId="8" fillId="0" borderId="15" xfId="61" applyFont="1" applyFill="1" applyBorder="1" applyAlignment="1">
      <alignment horizontal="center"/>
      <protection/>
    </xf>
    <xf numFmtId="3" fontId="8" fillId="0" borderId="15" xfId="61" applyNumberFormat="1" applyFont="1" applyFill="1" applyBorder="1" applyAlignment="1">
      <alignment horizontal="center" vertical="center" wrapText="1"/>
      <protection/>
    </xf>
    <xf numFmtId="196" fontId="8" fillId="0" borderId="15" xfId="61" applyNumberFormat="1" applyFont="1" applyFill="1" applyBorder="1" applyAlignment="1">
      <alignment horizontal="center" vertical="center" wrapText="1"/>
      <protection/>
    </xf>
    <xf numFmtId="4" fontId="8" fillId="0" borderId="15" xfId="61" applyNumberFormat="1" applyFont="1" applyFill="1" applyBorder="1" applyAlignment="1">
      <alignment horizontal="center" vertical="center" wrapText="1"/>
      <protection/>
    </xf>
    <xf numFmtId="198" fontId="8" fillId="0" borderId="19" xfId="61" applyNumberFormat="1" applyFont="1" applyFill="1" applyBorder="1" applyAlignment="1">
      <alignment horizontal="center" vertical="center" wrapText="1"/>
      <protection/>
    </xf>
    <xf numFmtId="198" fontId="8" fillId="0" borderId="15" xfId="61" applyNumberFormat="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/>
      <protection/>
    </xf>
    <xf numFmtId="3" fontId="8" fillId="0" borderId="11" xfId="61" applyNumberFormat="1" applyFont="1" applyFill="1" applyBorder="1" applyAlignment="1">
      <alignment horizontal="center" vertical="center" wrapText="1"/>
      <protection/>
    </xf>
    <xf numFmtId="196" fontId="8" fillId="0" borderId="11" xfId="61" applyNumberFormat="1" applyFont="1" applyFill="1" applyBorder="1" applyAlignment="1">
      <alignment horizontal="center" vertical="center" wrapText="1"/>
      <protection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198" fontId="8" fillId="0" borderId="20" xfId="61" applyNumberFormat="1" applyFont="1" applyFill="1" applyBorder="1" applyAlignment="1">
      <alignment horizontal="center" vertical="center" wrapText="1"/>
      <protection/>
    </xf>
    <xf numFmtId="198" fontId="8" fillId="0" borderId="11" xfId="61" applyNumberFormat="1" applyFont="1" applyFill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3" fontId="8" fillId="0" borderId="17" xfId="61" applyNumberFormat="1" applyFont="1" applyFill="1" applyBorder="1" applyAlignment="1">
      <alignment horizontal="center" vertical="center" wrapText="1"/>
      <protection/>
    </xf>
    <xf numFmtId="196" fontId="8" fillId="0" borderId="17" xfId="61" applyNumberFormat="1" applyFont="1" applyFill="1" applyBorder="1" applyAlignment="1">
      <alignment horizontal="center" vertical="center" wrapText="1"/>
      <protection/>
    </xf>
    <xf numFmtId="4" fontId="8" fillId="0" borderId="17" xfId="61" applyNumberFormat="1" applyFont="1" applyFill="1" applyBorder="1" applyAlignment="1">
      <alignment horizontal="center" vertical="center" wrapText="1"/>
      <protection/>
    </xf>
    <xf numFmtId="198" fontId="8" fillId="0" borderId="21" xfId="61" applyNumberFormat="1" applyFont="1" applyFill="1" applyBorder="1" applyAlignment="1">
      <alignment horizontal="center" vertical="center" wrapText="1"/>
      <protection/>
    </xf>
    <xf numFmtId="198" fontId="8" fillId="0" borderId="17" xfId="61" applyNumberFormat="1" applyFont="1" applyFill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/>
      <protection/>
    </xf>
    <xf numFmtId="3" fontId="8" fillId="0" borderId="17" xfId="61" applyNumberFormat="1" applyFont="1" applyFill="1" applyBorder="1" applyAlignment="1">
      <alignment horizontal="center" vertical="center" wrapText="1"/>
      <protection/>
    </xf>
    <xf numFmtId="0" fontId="8" fillId="0" borderId="17" xfId="61" applyNumberFormat="1" applyFont="1" applyFill="1" applyBorder="1" applyAlignment="1">
      <alignment horizontal="center" vertical="center" wrapText="1"/>
      <protection/>
    </xf>
    <xf numFmtId="0" fontId="8" fillId="0" borderId="17" xfId="61" applyNumberFormat="1" applyFont="1" applyFill="1" applyBorder="1" applyAlignment="1">
      <alignment vertical="center" wrapText="1"/>
      <protection/>
    </xf>
    <xf numFmtId="0" fontId="9" fillId="0" borderId="12" xfId="61" applyFont="1" applyBorder="1" applyAlignment="1">
      <alignment vertical="center" wrapText="1"/>
      <protection/>
    </xf>
    <xf numFmtId="0" fontId="9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3" fontId="8" fillId="0" borderId="16" xfId="61" applyNumberFormat="1" applyFont="1" applyFill="1" applyBorder="1" applyAlignment="1">
      <alignment vertical="center" wrapText="1"/>
      <protection/>
    </xf>
    <xf numFmtId="196" fontId="8" fillId="0" borderId="16" xfId="61" applyNumberFormat="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4" fontId="8" fillId="0" borderId="16" xfId="61" applyNumberFormat="1" applyFont="1" applyFill="1" applyBorder="1" applyAlignment="1">
      <alignment vertical="center" wrapText="1"/>
      <protection/>
    </xf>
    <xf numFmtId="198" fontId="8" fillId="0" borderId="16" xfId="61" applyNumberFormat="1" applyFont="1" applyFill="1" applyBorder="1" applyAlignment="1">
      <alignment vertical="center" wrapText="1"/>
      <protection/>
    </xf>
    <xf numFmtId="198" fontId="8" fillId="0" borderId="13" xfId="61" applyNumberFormat="1" applyFont="1" applyFill="1" applyBorder="1" applyAlignment="1">
      <alignment vertical="center" wrapText="1"/>
      <protection/>
    </xf>
    <xf numFmtId="0" fontId="8" fillId="0" borderId="12" xfId="61" applyFont="1" applyBorder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3" fontId="8" fillId="0" borderId="10" xfId="61" applyNumberFormat="1" applyFont="1" applyFill="1" applyBorder="1" applyAlignment="1">
      <alignment vertical="center"/>
      <protection/>
    </xf>
    <xf numFmtId="196" fontId="8" fillId="0" borderId="10" xfId="61" applyNumberFormat="1" applyFont="1" applyFill="1" applyBorder="1" applyAlignment="1">
      <alignment vertical="center"/>
      <protection/>
    </xf>
    <xf numFmtId="4" fontId="8" fillId="0" borderId="10" xfId="61" applyNumberFormat="1" applyFont="1" applyFill="1" applyBorder="1" applyAlignment="1">
      <alignment vertical="center"/>
      <protection/>
    </xf>
    <xf numFmtId="198" fontId="8" fillId="0" borderId="10" xfId="61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/>
      <protection/>
    </xf>
    <xf numFmtId="0" fontId="3" fillId="0" borderId="12" xfId="59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59" applyFont="1" applyFill="1" applyBorder="1" applyAlignment="1">
      <alignment horizontal="center"/>
      <protection/>
    </xf>
    <xf numFmtId="4" fontId="3" fillId="0" borderId="10" xfId="59" applyNumberFormat="1" applyFont="1" applyFill="1" applyBorder="1" applyAlignment="1">
      <alignment horizontal="right"/>
      <protection/>
    </xf>
    <xf numFmtId="196" fontId="3" fillId="0" borderId="10" xfId="59" applyNumberFormat="1" applyFont="1" applyFill="1" applyBorder="1" applyAlignment="1">
      <alignment horizontal="right"/>
      <protection/>
    </xf>
    <xf numFmtId="207" fontId="3" fillId="0" borderId="10" xfId="59" applyNumberFormat="1" applyFont="1" applyFill="1" applyBorder="1" applyAlignment="1">
      <alignment horizontal="right"/>
      <protection/>
    </xf>
    <xf numFmtId="208" fontId="3" fillId="0" borderId="10" xfId="59" applyNumberFormat="1" applyFont="1" applyFill="1" applyBorder="1" applyAlignment="1">
      <alignment horizontal="right"/>
      <protection/>
    </xf>
    <xf numFmtId="0" fontId="3" fillId="0" borderId="10" xfId="59" applyFont="1" applyFill="1" applyBorder="1" applyAlignment="1">
      <alignment vertical="center" wrapText="1"/>
      <protection/>
    </xf>
    <xf numFmtId="197" fontId="3" fillId="0" borderId="10" xfId="59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left"/>
      <protection/>
    </xf>
    <xf numFmtId="4" fontId="3" fillId="0" borderId="10" xfId="59" applyNumberFormat="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left" vertical="top" wrapText="1"/>
      <protection/>
    </xf>
    <xf numFmtId="0" fontId="3" fillId="0" borderId="10" xfId="61" applyFont="1" applyFill="1" applyBorder="1" applyAlignment="1">
      <alignment horizontal="right" vertical="top" wrapText="1"/>
      <protection/>
    </xf>
    <xf numFmtId="0" fontId="8" fillId="0" borderId="10" xfId="61" applyFont="1" applyFill="1" applyBorder="1" applyAlignment="1">
      <alignment horizontal="center"/>
      <protection/>
    </xf>
    <xf numFmtId="3" fontId="3" fillId="0" borderId="10" xfId="61" applyNumberFormat="1" applyFont="1" applyFill="1" applyBorder="1" applyAlignment="1">
      <alignment horizontal="right" vertical="top" wrapText="1"/>
      <protection/>
    </xf>
    <xf numFmtId="3" fontId="8" fillId="0" borderId="10" xfId="61" applyNumberFormat="1" applyFont="1" applyFill="1" applyBorder="1" applyAlignment="1">
      <alignment horizontal="center"/>
      <protection/>
    </xf>
    <xf numFmtId="196" fontId="9" fillId="0" borderId="10" xfId="61" applyNumberFormat="1" applyFont="1" applyFill="1" applyBorder="1" applyAlignment="1">
      <alignment horizontal="right" vertical="top" wrapText="1"/>
      <protection/>
    </xf>
    <xf numFmtId="4" fontId="9" fillId="0" borderId="10" xfId="61" applyNumberFormat="1" applyFont="1" applyFill="1" applyBorder="1" applyAlignment="1">
      <alignment horizontal="right" vertical="top" wrapText="1"/>
      <protection/>
    </xf>
    <xf numFmtId="1" fontId="8" fillId="0" borderId="10" xfId="61" applyNumberFormat="1" applyFont="1" applyFill="1" applyBorder="1" applyAlignment="1">
      <alignment horizontal="center"/>
      <protection/>
    </xf>
    <xf numFmtId="1" fontId="8" fillId="0" borderId="10" xfId="61" applyNumberFormat="1" applyFont="1" applyFill="1" applyBorder="1">
      <alignment/>
      <protection/>
    </xf>
    <xf numFmtId="4" fontId="9" fillId="0" borderId="10" xfId="61" applyNumberFormat="1" applyFont="1" applyFill="1" applyBorder="1" applyAlignment="1">
      <alignment vertical="top" wrapText="1"/>
      <protection/>
    </xf>
    <xf numFmtId="211" fontId="8" fillId="0" borderId="10" xfId="61" applyNumberFormat="1" applyFont="1" applyFill="1" applyBorder="1">
      <alignment/>
      <protection/>
    </xf>
    <xf numFmtId="198" fontId="9" fillId="0" borderId="10" xfId="61" applyNumberFormat="1" applyFont="1" applyFill="1" applyBorder="1" applyAlignment="1">
      <alignment horizontal="right" vertical="top" wrapText="1"/>
      <protection/>
    </xf>
    <xf numFmtId="212" fontId="8" fillId="0" borderId="10" xfId="61" applyNumberFormat="1" applyFont="1" applyFill="1" applyBorder="1">
      <alignment/>
      <protection/>
    </xf>
    <xf numFmtId="209" fontId="9" fillId="0" borderId="10" xfId="61" applyNumberFormat="1" applyFont="1" applyFill="1" applyBorder="1" applyAlignment="1">
      <alignment vertical="top" wrapText="1"/>
      <protection/>
    </xf>
    <xf numFmtId="0" fontId="3" fillId="0" borderId="10" xfId="61" applyFont="1" applyFill="1" applyBorder="1" applyAlignment="1">
      <alignment vertical="top" wrapText="1"/>
      <protection/>
    </xf>
    <xf numFmtId="196" fontId="3" fillId="0" borderId="10" xfId="61" applyNumberFormat="1" applyFont="1" applyFill="1" applyBorder="1" applyAlignment="1">
      <alignment horizontal="right" vertical="top" wrapText="1"/>
      <protection/>
    </xf>
    <xf numFmtId="4" fontId="3" fillId="0" borderId="10" xfId="61" applyNumberFormat="1" applyFont="1" applyFill="1" applyBorder="1">
      <alignment/>
      <protection/>
    </xf>
    <xf numFmtId="212" fontId="8" fillId="0" borderId="10" xfId="61" applyNumberFormat="1" applyFont="1" applyFill="1" applyBorder="1" applyAlignment="1">
      <alignment horizontal="center"/>
      <protection/>
    </xf>
    <xf numFmtId="1" fontId="8" fillId="0" borderId="10" xfId="61" applyNumberFormat="1" applyFont="1" applyFill="1" applyBorder="1" applyAlignment="1">
      <alignment/>
      <protection/>
    </xf>
    <xf numFmtId="196" fontId="3" fillId="0" borderId="10" xfId="61" applyNumberFormat="1" applyFont="1" applyFill="1" applyBorder="1" applyAlignment="1">
      <alignment/>
      <protection/>
    </xf>
    <xf numFmtId="0" fontId="3" fillId="0" borderId="10" xfId="59" applyFont="1" applyFill="1" applyBorder="1" applyAlignment="1">
      <alignment horizontal="right"/>
      <protection/>
    </xf>
    <xf numFmtId="197" fontId="3" fillId="0" borderId="10" xfId="59" applyNumberFormat="1" applyFont="1" applyFill="1" applyBorder="1" applyAlignment="1">
      <alignment horizontal="right"/>
      <protection/>
    </xf>
    <xf numFmtId="0" fontId="3" fillId="0" borderId="10" xfId="59" applyFont="1" applyFill="1" applyBorder="1">
      <alignment/>
      <protection/>
    </xf>
    <xf numFmtId="4" fontId="3" fillId="0" borderId="10" xfId="59" applyNumberFormat="1" applyFont="1" applyFill="1" applyBorder="1">
      <alignment/>
      <protection/>
    </xf>
    <xf numFmtId="196" fontId="3" fillId="0" borderId="10" xfId="59" applyNumberFormat="1" applyFont="1" applyFill="1" applyBorder="1">
      <alignment/>
      <protection/>
    </xf>
    <xf numFmtId="209" fontId="3" fillId="0" borderId="10" xfId="59" applyNumberFormat="1" applyFont="1" applyFill="1" applyBorder="1">
      <alignment/>
      <protection/>
    </xf>
    <xf numFmtId="197" fontId="3" fillId="0" borderId="10" xfId="59" applyNumberFormat="1" applyFont="1" applyFill="1" applyBorder="1">
      <alignment/>
      <protection/>
    </xf>
    <xf numFmtId="3" fontId="3" fillId="0" borderId="10" xfId="61" applyNumberFormat="1" applyFont="1" applyFill="1" applyBorder="1" applyAlignment="1">
      <alignment vertical="top" wrapText="1"/>
      <protection/>
    </xf>
    <xf numFmtId="196" fontId="9" fillId="0" borderId="10" xfId="61" applyNumberFormat="1" applyFont="1" applyFill="1" applyBorder="1" applyAlignment="1">
      <alignment vertical="top" wrapText="1"/>
      <protection/>
    </xf>
    <xf numFmtId="4" fontId="9" fillId="0" borderId="10" xfId="59" applyNumberFormat="1" applyFont="1" applyFill="1" applyBorder="1">
      <alignment/>
      <protection/>
    </xf>
    <xf numFmtId="198" fontId="9" fillId="0" borderId="10" xfId="61" applyNumberFormat="1" applyFont="1" applyFill="1" applyBorder="1" applyAlignment="1">
      <alignment vertical="top" wrapText="1"/>
      <protection/>
    </xf>
    <xf numFmtId="197" fontId="9" fillId="0" borderId="10" xfId="59" applyNumberFormat="1" applyFont="1" applyFill="1" applyBorder="1" applyAlignment="1">
      <alignment horizontal="right"/>
      <protection/>
    </xf>
    <xf numFmtId="0" fontId="9" fillId="0" borderId="10" xfId="61" applyFont="1" applyFill="1" applyBorder="1" applyAlignment="1">
      <alignment vertical="top" wrapText="1"/>
      <protection/>
    </xf>
    <xf numFmtId="196" fontId="3" fillId="0" borderId="10" xfId="61" applyNumberFormat="1" applyFont="1" applyFill="1" applyBorder="1" applyAlignment="1">
      <alignment vertical="top" wrapText="1"/>
      <protection/>
    </xf>
    <xf numFmtId="4" fontId="3" fillId="0" borderId="10" xfId="61" applyNumberFormat="1" applyFont="1" applyFill="1" applyBorder="1" applyAlignment="1">
      <alignment vertical="top" wrapText="1"/>
      <protection/>
    </xf>
    <xf numFmtId="198" fontId="3" fillId="0" borderId="10" xfId="61" applyNumberFormat="1" applyFont="1" applyFill="1" applyBorder="1" applyAlignment="1">
      <alignment vertical="top" wrapText="1"/>
      <protection/>
    </xf>
    <xf numFmtId="0" fontId="3" fillId="0" borderId="10" xfId="61" applyFont="1" applyBorder="1" applyAlignment="1">
      <alignment vertical="top" wrapText="1"/>
      <protection/>
    </xf>
    <xf numFmtId="3" fontId="8" fillId="0" borderId="10" xfId="61" applyNumberFormat="1" applyFont="1" applyFill="1" applyBorder="1" applyAlignment="1">
      <alignment/>
      <protection/>
    </xf>
    <xf numFmtId="196" fontId="8" fillId="0" borderId="10" xfId="61" applyNumberFormat="1" applyFont="1" applyFill="1" applyBorder="1" applyAlignment="1">
      <alignment/>
      <protection/>
    </xf>
    <xf numFmtId="4" fontId="9" fillId="0" borderId="10" xfId="61" applyNumberFormat="1" applyFont="1" applyFill="1" applyBorder="1" applyAlignment="1">
      <alignment/>
      <protection/>
    </xf>
    <xf numFmtId="198" fontId="8" fillId="0" borderId="10" xfId="61" applyNumberFormat="1" applyFont="1" applyFill="1" applyBorder="1" applyAlignment="1">
      <alignment/>
      <protection/>
    </xf>
    <xf numFmtId="198" fontId="9" fillId="0" borderId="10" xfId="61" applyNumberFormat="1" applyFont="1" applyFill="1" applyBorder="1" applyAlignment="1">
      <alignment/>
      <protection/>
    </xf>
    <xf numFmtId="0" fontId="8" fillId="0" borderId="12" xfId="61" applyFont="1" applyFill="1" applyBorder="1" applyAlignment="1">
      <alignment/>
      <protection/>
    </xf>
    <xf numFmtId="0" fontId="8" fillId="0" borderId="16" xfId="61" applyFont="1" applyFill="1" applyBorder="1" applyAlignment="1">
      <alignment/>
      <protection/>
    </xf>
    <xf numFmtId="207" fontId="9" fillId="0" borderId="10" xfId="61" applyNumberFormat="1" applyFont="1" applyFill="1" applyBorder="1">
      <alignment/>
      <protection/>
    </xf>
    <xf numFmtId="196" fontId="8" fillId="0" borderId="10" xfId="61" applyNumberFormat="1" applyFont="1" applyFill="1" applyBorder="1">
      <alignment/>
      <protection/>
    </xf>
    <xf numFmtId="198" fontId="9" fillId="0" borderId="10" xfId="61" applyNumberFormat="1" applyFont="1" applyFill="1" applyBorder="1">
      <alignment/>
      <protection/>
    </xf>
    <xf numFmtId="1" fontId="3" fillId="0" borderId="10" xfId="61" applyNumberFormat="1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/>
      <protection/>
    </xf>
    <xf numFmtId="0" fontId="9" fillId="0" borderId="16" xfId="61" applyFont="1" applyFill="1" applyBorder="1" applyAlignment="1">
      <alignment/>
      <protection/>
    </xf>
    <xf numFmtId="3" fontId="9" fillId="0" borderId="10" xfId="61" applyNumberFormat="1" applyFont="1" applyFill="1" applyBorder="1" applyAlignment="1">
      <alignment/>
      <protection/>
    </xf>
    <xf numFmtId="196" fontId="9" fillId="0" borderId="10" xfId="61" applyNumberFormat="1" applyFont="1" applyFill="1" applyBorder="1" applyAlignment="1">
      <alignment/>
      <protection/>
    </xf>
    <xf numFmtId="4" fontId="9" fillId="0" borderId="10" xfId="62" applyNumberFormat="1" applyFont="1" applyFill="1" applyBorder="1">
      <alignment/>
      <protection/>
    </xf>
    <xf numFmtId="197" fontId="9" fillId="0" borderId="10" xfId="66" applyNumberFormat="1" applyFont="1" applyFill="1" applyBorder="1" applyAlignment="1">
      <alignment horizontal="right"/>
    </xf>
    <xf numFmtId="0" fontId="0" fillId="0" borderId="0" xfId="59">
      <alignment/>
      <protection/>
    </xf>
    <xf numFmtId="0" fontId="48" fillId="0" borderId="0" xfId="59" applyFont="1">
      <alignment/>
      <protection/>
    </xf>
    <xf numFmtId="0" fontId="49" fillId="0" borderId="0" xfId="59" applyFont="1" applyFill="1">
      <alignment/>
      <protection/>
    </xf>
    <xf numFmtId="0" fontId="48" fillId="0" borderId="0" xfId="59" applyFont="1" applyFill="1">
      <alignment/>
      <protection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96" fontId="3" fillId="0" borderId="0" xfId="59" applyNumberFormat="1" applyFont="1" applyFill="1">
      <alignment/>
      <protection/>
    </xf>
    <xf numFmtId="4" fontId="3" fillId="0" borderId="0" xfId="59" applyNumberFormat="1" applyFont="1" applyFill="1" applyAlignment="1">
      <alignment/>
      <protection/>
    </xf>
    <xf numFmtId="198" fontId="3" fillId="0" borderId="0" xfId="59" applyNumberFormat="1" applyFont="1" applyFill="1">
      <alignment/>
      <protection/>
    </xf>
    <xf numFmtId="0" fontId="8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3" fillId="0" borderId="0" xfId="61" applyFont="1" applyAlignment="1">
      <alignment horizontal="left"/>
      <protection/>
    </xf>
    <xf numFmtId="0" fontId="8" fillId="0" borderId="0" xfId="59" applyFont="1">
      <alignment/>
      <protection/>
    </xf>
    <xf numFmtId="0" fontId="3" fillId="0" borderId="0" xfId="59" applyFont="1">
      <alignment/>
      <protection/>
    </xf>
    <xf numFmtId="0" fontId="8" fillId="0" borderId="12" xfId="59" applyFont="1" applyBorder="1" applyAlignment="1">
      <alignment horizontal="center"/>
      <protection/>
    </xf>
    <xf numFmtId="0" fontId="8" fillId="0" borderId="16" xfId="59" applyFont="1" applyBorder="1" applyAlignment="1">
      <alignment horizontal="center"/>
      <protection/>
    </xf>
    <xf numFmtId="0" fontId="8" fillId="0" borderId="13" xfId="59" applyFont="1" applyBorder="1" applyAlignment="1">
      <alignment horizontal="center"/>
      <protection/>
    </xf>
    <xf numFmtId="0" fontId="8" fillId="0" borderId="15" xfId="59" applyFont="1" applyFill="1" applyBorder="1" applyAlignment="1">
      <alignment horizontal="center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15" xfId="59" applyFont="1" applyFill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/>
      <protection/>
    </xf>
    <xf numFmtId="0" fontId="8" fillId="0" borderId="23" xfId="59" applyFont="1" applyBorder="1" applyAlignment="1">
      <alignment horizontal="center" vertical="center"/>
      <protection/>
    </xf>
    <xf numFmtId="0" fontId="8" fillId="0" borderId="11" xfId="59" applyFont="1" applyFill="1" applyBorder="1" applyAlignment="1">
      <alignment horizontal="center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24" xfId="59" applyFont="1" applyBorder="1" applyAlignment="1">
      <alignment horizontal="center" vertical="center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3" xfId="59" applyFont="1" applyBorder="1" applyAlignment="1">
      <alignment horizontal="center" vertical="center"/>
      <protection/>
    </xf>
    <xf numFmtId="0" fontId="8" fillId="0" borderId="17" xfId="59" applyFont="1" applyFill="1" applyBorder="1" applyAlignment="1">
      <alignment horizontal="center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0" xfId="59" applyFont="1" applyBorder="1" applyAlignment="1">
      <alignment vertical="center"/>
      <protection/>
    </xf>
    <xf numFmtId="0" fontId="9" fillId="0" borderId="12" xfId="59" applyFont="1" applyBorder="1" applyAlignment="1">
      <alignment horizontal="left" vertical="center" wrapText="1"/>
      <protection/>
    </xf>
    <xf numFmtId="0" fontId="9" fillId="0" borderId="16" xfId="59" applyFont="1" applyBorder="1" applyAlignment="1">
      <alignment horizontal="left" vertical="center" wrapText="1"/>
      <protection/>
    </xf>
    <xf numFmtId="0" fontId="9" fillId="0" borderId="13" xfId="59" applyFont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0" fontId="8" fillId="0" borderId="0" xfId="59" applyFont="1" applyBorder="1" applyAlignment="1">
      <alignment horizontal="left" vertical="center"/>
      <protection/>
    </xf>
    <xf numFmtId="0" fontId="8" fillId="0" borderId="12" xfId="59" applyFont="1" applyBorder="1" applyAlignment="1">
      <alignment horizontal="left" vertical="center"/>
      <protection/>
    </xf>
    <xf numFmtId="0" fontId="8" fillId="0" borderId="16" xfId="59" applyFont="1" applyBorder="1" applyAlignment="1">
      <alignment horizontal="left" vertical="center"/>
      <protection/>
    </xf>
    <xf numFmtId="0" fontId="8" fillId="0" borderId="10" xfId="59" applyFont="1" applyFill="1" applyBorder="1" applyAlignment="1">
      <alignment vertical="center"/>
      <protection/>
    </xf>
    <xf numFmtId="0" fontId="8" fillId="0" borderId="12" xfId="59" applyFont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left" vertical="center" wrapText="1"/>
      <protection/>
    </xf>
    <xf numFmtId="0" fontId="8" fillId="0" borderId="13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6" xfId="59" applyFont="1" applyFill="1" applyBorder="1" applyAlignment="1">
      <alignment vertical="center"/>
      <protection/>
    </xf>
    <xf numFmtId="0" fontId="3" fillId="0" borderId="12" xfId="59" applyFont="1" applyBorder="1" applyAlignment="1">
      <alignment horizontal="center" vertical="top" wrapText="1"/>
      <protection/>
    </xf>
    <xf numFmtId="0" fontId="3" fillId="0" borderId="16" xfId="59" applyFont="1" applyBorder="1" applyAlignment="1">
      <alignment horizontal="center" vertical="top" wrapText="1"/>
      <protection/>
    </xf>
    <xf numFmtId="0" fontId="3" fillId="0" borderId="13" xfId="59" applyFont="1" applyBorder="1" applyAlignment="1">
      <alignment horizontal="center" vertical="top" wrapText="1"/>
      <protection/>
    </xf>
    <xf numFmtId="198" fontId="3" fillId="0" borderId="10" xfId="59" applyNumberFormat="1" applyFont="1" applyFill="1" applyBorder="1" applyAlignment="1">
      <alignment horizontal="right"/>
      <protection/>
    </xf>
    <xf numFmtId="4" fontId="3" fillId="0" borderId="11" xfId="59" applyNumberFormat="1" applyFont="1" applyFill="1" applyBorder="1" applyAlignment="1">
      <alignment horizontal="right"/>
      <protection/>
    </xf>
    <xf numFmtId="198" fontId="3" fillId="0" borderId="11" xfId="59" applyNumberFormat="1" applyFont="1" applyFill="1" applyBorder="1" applyAlignment="1">
      <alignment horizontal="right"/>
      <protection/>
    </xf>
    <xf numFmtId="0" fontId="8" fillId="0" borderId="10" xfId="59" applyFont="1" applyFill="1" applyBorder="1" applyAlignment="1">
      <alignment horizontal="center"/>
      <protection/>
    </xf>
    <xf numFmtId="4" fontId="9" fillId="0" borderId="10" xfId="59" applyNumberFormat="1" applyFont="1" applyFill="1" applyBorder="1" applyAlignment="1">
      <alignment vertical="top" wrapText="1"/>
      <protection/>
    </xf>
    <xf numFmtId="198" fontId="3" fillId="0" borderId="10" xfId="59" applyNumberFormat="1" applyFont="1" applyFill="1" applyBorder="1" applyAlignment="1">
      <alignment vertical="top" wrapText="1"/>
      <protection/>
    </xf>
    <xf numFmtId="206" fontId="9" fillId="0" borderId="10" xfId="59" applyNumberFormat="1" applyFont="1" applyFill="1" applyBorder="1" applyAlignment="1">
      <alignment vertical="top" wrapText="1"/>
      <protection/>
    </xf>
    <xf numFmtId="0" fontId="9" fillId="0" borderId="10" xfId="59" applyFont="1" applyFill="1" applyBorder="1" applyAlignment="1">
      <alignment horizontal="left"/>
      <protection/>
    </xf>
    <xf numFmtId="4" fontId="8" fillId="0" borderId="10" xfId="59" applyNumberFormat="1" applyFont="1" applyFill="1" applyBorder="1" applyAlignment="1">
      <alignment/>
      <protection/>
    </xf>
    <xf numFmtId="1" fontId="8" fillId="0" borderId="10" xfId="59" applyNumberFormat="1" applyFont="1" applyFill="1" applyBorder="1" applyAlignment="1">
      <alignment/>
      <protection/>
    </xf>
    <xf numFmtId="207" fontId="8" fillId="0" borderId="10" xfId="59" applyNumberFormat="1" applyFont="1" applyFill="1" applyBorder="1">
      <alignment/>
      <protection/>
    </xf>
    <xf numFmtId="1" fontId="8" fillId="0" borderId="10" xfId="59" applyNumberFormat="1" applyFont="1" applyFill="1" applyBorder="1">
      <alignment/>
      <protection/>
    </xf>
    <xf numFmtId="3" fontId="8" fillId="0" borderId="10" xfId="59" applyNumberFormat="1" applyFont="1" applyFill="1" applyBorder="1">
      <alignment/>
      <protection/>
    </xf>
    <xf numFmtId="4" fontId="8" fillId="0" borderId="10" xfId="59" applyNumberFormat="1" applyFont="1" applyFill="1" applyBorder="1" applyAlignment="1">
      <alignment horizontal="right"/>
      <protection/>
    </xf>
    <xf numFmtId="1" fontId="8" fillId="0" borderId="10" xfId="59" applyNumberFormat="1" applyFont="1" applyFill="1" applyBorder="1" applyAlignment="1">
      <alignment horizontal="right"/>
      <protection/>
    </xf>
    <xf numFmtId="49" fontId="8" fillId="0" borderId="10" xfId="59" applyNumberFormat="1" applyFont="1" applyFill="1" applyBorder="1" applyAlignment="1">
      <alignment horizontal="right"/>
      <protection/>
    </xf>
    <xf numFmtId="0" fontId="8" fillId="0" borderId="10" xfId="59" applyFont="1" applyFill="1" applyBorder="1" applyAlignment="1">
      <alignment horizontal="left"/>
      <protection/>
    </xf>
    <xf numFmtId="0" fontId="8" fillId="0" borderId="10" xfId="59" applyFont="1" applyFill="1" applyBorder="1" applyAlignment="1">
      <alignment/>
      <protection/>
    </xf>
    <xf numFmtId="3" fontId="8" fillId="0" borderId="10" xfId="59" applyNumberFormat="1" applyFont="1" applyFill="1" applyBorder="1" applyAlignment="1">
      <alignment/>
      <protection/>
    </xf>
    <xf numFmtId="4" fontId="9" fillId="0" borderId="10" xfId="59" applyNumberFormat="1" applyFont="1" applyFill="1" applyBorder="1" applyAlignment="1">
      <alignment/>
      <protection/>
    </xf>
    <xf numFmtId="207" fontId="9" fillId="0" borderId="10" xfId="59" applyNumberFormat="1" applyFont="1" applyFill="1" applyBorder="1">
      <alignment/>
      <protection/>
    </xf>
    <xf numFmtId="49" fontId="9" fillId="0" borderId="10" xfId="59" applyNumberFormat="1" applyFont="1" applyFill="1" applyBorder="1" applyAlignment="1">
      <alignment horizontal="right"/>
      <protection/>
    </xf>
    <xf numFmtId="0" fontId="3" fillId="0" borderId="0" xfId="59" applyFont="1">
      <alignment/>
      <protection/>
    </xf>
    <xf numFmtId="0" fontId="50" fillId="0" borderId="0" xfId="59" applyFont="1">
      <alignment/>
      <protection/>
    </xf>
    <xf numFmtId="0" fontId="50" fillId="0" borderId="0" xfId="59" applyFont="1" applyFill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Izvještaj o nerealizovanim dobicima-gubicima za I-III mjesec" xfId="60"/>
    <cellStyle name="Normal_Sheet1" xfId="61"/>
    <cellStyle name="Normal_STRUKTURA ULAGANJA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5.7109375" style="0" customWidth="1"/>
    <col min="4" max="4" width="11.57421875" style="0" customWidth="1"/>
    <col min="5" max="5" width="11.8515625" style="0" customWidth="1"/>
    <col min="6" max="7" width="11.140625" style="0" bestFit="1" customWidth="1"/>
  </cols>
  <sheetData>
    <row r="1" spans="1:2" ht="12.75">
      <c r="A1" s="4" t="s">
        <v>504</v>
      </c>
      <c r="B1" s="4"/>
    </row>
    <row r="2" spans="1:2" ht="12.75">
      <c r="A2" s="4" t="s">
        <v>292</v>
      </c>
      <c r="B2" s="4"/>
    </row>
    <row r="3" spans="1:2" ht="12.75">
      <c r="A3" s="4" t="s">
        <v>505</v>
      </c>
      <c r="B3" s="4"/>
    </row>
    <row r="4" spans="1:2" ht="12.75">
      <c r="A4" s="4" t="s">
        <v>506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7" spans="1:2" ht="12.75">
      <c r="A7" s="4"/>
      <c r="B7" s="4"/>
    </row>
    <row r="8" spans="1:5" ht="12.75">
      <c r="A8" s="151" t="s">
        <v>293</v>
      </c>
      <c r="B8" s="151"/>
      <c r="C8" s="151"/>
      <c r="D8" s="151"/>
      <c r="E8" s="151"/>
    </row>
    <row r="9" spans="1:5" ht="12.75">
      <c r="A9" s="151" t="s">
        <v>294</v>
      </c>
      <c r="B9" s="151"/>
      <c r="C9" s="151"/>
      <c r="D9" s="151"/>
      <c r="E9" s="151"/>
    </row>
    <row r="10" spans="1:5" ht="12.75">
      <c r="A10" s="152" t="s">
        <v>507</v>
      </c>
      <c r="B10" s="152"/>
      <c r="C10" s="152"/>
      <c r="D10" s="152"/>
      <c r="E10" s="152"/>
    </row>
    <row r="11" spans="1:5" ht="12.75">
      <c r="A11" s="4"/>
      <c r="B11" s="5"/>
      <c r="C11" s="5"/>
      <c r="D11" s="5"/>
      <c r="E11" s="5" t="s">
        <v>55</v>
      </c>
    </row>
    <row r="12" spans="1:5" ht="33.75">
      <c r="A12" s="6" t="s">
        <v>0</v>
      </c>
      <c r="B12" s="6" t="s">
        <v>1</v>
      </c>
      <c r="C12" s="6" t="s">
        <v>2</v>
      </c>
      <c r="D12" s="6" t="s">
        <v>3</v>
      </c>
      <c r="E12" s="6" t="s">
        <v>291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6" ht="12.75">
      <c r="A14" s="8"/>
      <c r="B14" s="28" t="s">
        <v>295</v>
      </c>
      <c r="C14" s="9" t="s">
        <v>7</v>
      </c>
      <c r="D14" s="31">
        <f>D15+D16+D23+D31+D32</f>
        <v>1501950</v>
      </c>
      <c r="E14" s="108">
        <f>E15+E16+E23+E31+E32</f>
        <v>1429548</v>
      </c>
      <c r="F14" s="38"/>
    </row>
    <row r="15" spans="1:6" ht="22.5">
      <c r="A15" s="6" t="s">
        <v>296</v>
      </c>
      <c r="B15" s="28" t="s">
        <v>297</v>
      </c>
      <c r="C15" s="9" t="s">
        <v>8</v>
      </c>
      <c r="D15" s="31">
        <v>12250</v>
      </c>
      <c r="E15" s="108">
        <v>9171</v>
      </c>
      <c r="F15" s="38"/>
    </row>
    <row r="16" spans="1:6" ht="12.75">
      <c r="A16" s="6"/>
      <c r="B16" s="28" t="s">
        <v>298</v>
      </c>
      <c r="C16" s="9" t="s">
        <v>9</v>
      </c>
      <c r="D16" s="31">
        <f>SUM(D17:D22)</f>
        <v>1372100</v>
      </c>
      <c r="E16" s="108">
        <f>SUM(E17:E22)</f>
        <v>1303027</v>
      </c>
      <c r="F16" s="38"/>
    </row>
    <row r="17" spans="1:6" ht="22.5">
      <c r="A17" s="6" t="s">
        <v>299</v>
      </c>
      <c r="B17" s="3" t="s">
        <v>300</v>
      </c>
      <c r="C17" s="9" t="s">
        <v>10</v>
      </c>
      <c r="D17" s="48">
        <v>393603</v>
      </c>
      <c r="E17" s="109">
        <v>338318</v>
      </c>
      <c r="F17" s="38"/>
    </row>
    <row r="18" spans="1:6" ht="22.5">
      <c r="A18" s="6" t="s">
        <v>301</v>
      </c>
      <c r="B18" s="2" t="s">
        <v>302</v>
      </c>
      <c r="C18" s="9" t="s">
        <v>11</v>
      </c>
      <c r="D18" s="48">
        <v>408497</v>
      </c>
      <c r="E18" s="109">
        <v>394709</v>
      </c>
      <c r="F18" s="38"/>
    </row>
    <row r="19" spans="1:5" ht="22.5">
      <c r="A19" s="6" t="s">
        <v>303</v>
      </c>
      <c r="B19" s="2" t="s">
        <v>304</v>
      </c>
      <c r="C19" s="9" t="s">
        <v>12</v>
      </c>
      <c r="D19" s="48"/>
      <c r="E19" s="109"/>
    </row>
    <row r="20" spans="1:5" ht="22.5">
      <c r="A20" s="6" t="s">
        <v>305</v>
      </c>
      <c r="B20" s="2" t="s">
        <v>306</v>
      </c>
      <c r="C20" s="9" t="s">
        <v>13</v>
      </c>
      <c r="D20" s="48">
        <v>570000</v>
      </c>
      <c r="E20" s="109">
        <v>570000</v>
      </c>
    </row>
    <row r="21" spans="1:5" ht="22.5">
      <c r="A21" s="6" t="s">
        <v>307</v>
      </c>
      <c r="B21" s="2" t="s">
        <v>308</v>
      </c>
      <c r="C21" s="9" t="s">
        <v>14</v>
      </c>
      <c r="D21" s="48"/>
      <c r="E21" s="109"/>
    </row>
    <row r="22" spans="1:5" ht="12.75">
      <c r="A22" s="6">
        <v>250</v>
      </c>
      <c r="B22" s="2" t="s">
        <v>309</v>
      </c>
      <c r="C22" s="9" t="s">
        <v>15</v>
      </c>
      <c r="D22" s="48"/>
      <c r="E22" s="109"/>
    </row>
    <row r="23" spans="1:6" ht="12.75">
      <c r="A23" s="6"/>
      <c r="B23" s="28" t="s">
        <v>310</v>
      </c>
      <c r="C23" s="9" t="s">
        <v>16</v>
      </c>
      <c r="D23" s="48">
        <f>SUM(D24:D30)</f>
        <v>117350</v>
      </c>
      <c r="E23" s="109">
        <f>SUM(E24:E30)</f>
        <v>117350</v>
      </c>
      <c r="F23" s="38"/>
    </row>
    <row r="24" spans="1:6" ht="12.75">
      <c r="A24" s="6">
        <v>300</v>
      </c>
      <c r="B24" s="2" t="s">
        <v>311</v>
      </c>
      <c r="C24" s="9" t="s">
        <v>17</v>
      </c>
      <c r="D24" s="48"/>
      <c r="E24" s="109"/>
      <c r="F24" s="38"/>
    </row>
    <row r="25" spans="1:5" ht="12.75">
      <c r="A25" s="6">
        <v>301</v>
      </c>
      <c r="B25" s="2" t="s">
        <v>312</v>
      </c>
      <c r="C25" s="9" t="s">
        <v>18</v>
      </c>
      <c r="D25" s="48"/>
      <c r="E25" s="109"/>
    </row>
    <row r="26" spans="1:5" ht="12.75">
      <c r="A26" s="6">
        <v>302</v>
      </c>
      <c r="B26" s="2" t="s">
        <v>313</v>
      </c>
      <c r="C26" s="9" t="s">
        <v>19</v>
      </c>
      <c r="D26" s="48"/>
      <c r="E26" s="109"/>
    </row>
    <row r="27" spans="1:5" ht="12.75">
      <c r="A27" s="6">
        <v>303</v>
      </c>
      <c r="B27" s="2" t="s">
        <v>314</v>
      </c>
      <c r="C27" s="9" t="s">
        <v>20</v>
      </c>
      <c r="D27" s="48"/>
      <c r="E27" s="109"/>
    </row>
    <row r="28" spans="1:5" ht="12.75">
      <c r="A28" s="6">
        <v>304</v>
      </c>
      <c r="B28" s="2" t="s">
        <v>315</v>
      </c>
      <c r="C28" s="9" t="s">
        <v>21</v>
      </c>
      <c r="D28" s="48"/>
      <c r="E28" s="109"/>
    </row>
    <row r="29" spans="1:5" ht="12.75">
      <c r="A29" s="6">
        <v>309</v>
      </c>
      <c r="B29" s="2" t="s">
        <v>316</v>
      </c>
      <c r="C29" s="9" t="s">
        <v>22</v>
      </c>
      <c r="D29" s="48">
        <v>117350</v>
      </c>
      <c r="E29" s="109">
        <v>117350</v>
      </c>
    </row>
    <row r="30" spans="1:5" ht="22.5">
      <c r="A30" s="6" t="s">
        <v>317</v>
      </c>
      <c r="B30" s="2" t="s">
        <v>318</v>
      </c>
      <c r="C30" s="9" t="s">
        <v>23</v>
      </c>
      <c r="D30" s="48"/>
      <c r="E30" s="109"/>
    </row>
    <row r="31" spans="1:5" ht="12.75">
      <c r="A31" s="6">
        <v>320</v>
      </c>
      <c r="B31" s="28" t="s">
        <v>319</v>
      </c>
      <c r="C31" s="9" t="s">
        <v>24</v>
      </c>
      <c r="D31" s="48"/>
      <c r="E31" s="109"/>
    </row>
    <row r="32" spans="1:5" ht="12.75">
      <c r="A32" s="6">
        <v>33</v>
      </c>
      <c r="B32" s="28" t="s">
        <v>320</v>
      </c>
      <c r="C32" s="9" t="s">
        <v>25</v>
      </c>
      <c r="D32" s="31">
        <v>250</v>
      </c>
      <c r="E32" s="108">
        <v>0</v>
      </c>
    </row>
    <row r="33" spans="1:5" ht="12.75">
      <c r="A33" s="6"/>
      <c r="B33" s="28" t="s">
        <v>321</v>
      </c>
      <c r="C33" s="9" t="s">
        <v>26</v>
      </c>
      <c r="D33" s="31">
        <f>D34+D38+D43+D44+D47+D50+D51+D52</f>
        <v>5878.38</v>
      </c>
      <c r="E33" s="108">
        <f>E34+E38+E43+E44+E47+E50+E51+E52</f>
        <v>7927</v>
      </c>
    </row>
    <row r="34" spans="1:5" ht="12.75">
      <c r="A34" s="6">
        <v>40</v>
      </c>
      <c r="B34" s="28" t="s">
        <v>322</v>
      </c>
      <c r="C34" s="9" t="s">
        <v>27</v>
      </c>
      <c r="D34" s="31">
        <f>SUM(D35:D37)</f>
        <v>0</v>
      </c>
      <c r="E34" s="108">
        <f>SUM(E35:E37)</f>
        <v>0</v>
      </c>
    </row>
    <row r="35" spans="1:5" ht="12.75">
      <c r="A35" s="6">
        <v>400.401</v>
      </c>
      <c r="B35" s="2" t="s">
        <v>323</v>
      </c>
      <c r="C35" s="9" t="s">
        <v>28</v>
      </c>
      <c r="D35" s="48"/>
      <c r="E35" s="109"/>
    </row>
    <row r="36" spans="1:5" ht="12.75">
      <c r="A36" s="6">
        <v>403</v>
      </c>
      <c r="B36" s="2" t="s">
        <v>324</v>
      </c>
      <c r="C36" s="9" t="s">
        <v>29</v>
      </c>
      <c r="D36" s="48"/>
      <c r="E36" s="109"/>
    </row>
    <row r="37" spans="1:5" ht="12.75">
      <c r="A37" s="6">
        <v>404</v>
      </c>
      <c r="B37" s="2" t="s">
        <v>325</v>
      </c>
      <c r="C37" s="9" t="s">
        <v>30</v>
      </c>
      <c r="D37" s="48"/>
      <c r="E37" s="109"/>
    </row>
    <row r="38" spans="1:5" ht="12.75">
      <c r="A38" s="6">
        <v>41</v>
      </c>
      <c r="B38" s="28" t="s">
        <v>326</v>
      </c>
      <c r="C38" s="9" t="s">
        <v>31</v>
      </c>
      <c r="D38" s="48">
        <f>SUM(D39:D42)</f>
        <v>829</v>
      </c>
      <c r="E38" s="109">
        <f>SUM(E39:E42)</f>
        <v>1492</v>
      </c>
    </row>
    <row r="39" spans="1:5" ht="12.75">
      <c r="A39" s="6">
        <v>410</v>
      </c>
      <c r="B39" s="2" t="s">
        <v>327</v>
      </c>
      <c r="C39" s="9" t="s">
        <v>32</v>
      </c>
      <c r="D39" s="48"/>
      <c r="E39" s="109">
        <v>182</v>
      </c>
    </row>
    <row r="40" spans="1:5" ht="12.75">
      <c r="A40" s="6">
        <v>414</v>
      </c>
      <c r="B40" s="2" t="s">
        <v>328</v>
      </c>
      <c r="C40" s="9" t="s">
        <v>33</v>
      </c>
      <c r="D40" s="48"/>
      <c r="E40" s="109"/>
    </row>
    <row r="41" spans="1:5" ht="12.75">
      <c r="A41" s="6">
        <v>415</v>
      </c>
      <c r="B41" s="2" t="s">
        <v>329</v>
      </c>
      <c r="C41" s="9" t="s">
        <v>34</v>
      </c>
      <c r="D41" s="48"/>
      <c r="E41" s="109"/>
    </row>
    <row r="42" spans="1:5" ht="22.5">
      <c r="A42" s="6" t="s">
        <v>330</v>
      </c>
      <c r="B42" s="2" t="s">
        <v>331</v>
      </c>
      <c r="C42" s="9" t="s">
        <v>35</v>
      </c>
      <c r="D42" s="31">
        <v>829</v>
      </c>
      <c r="E42" s="108">
        <v>1310</v>
      </c>
    </row>
    <row r="43" spans="1:5" ht="22.5">
      <c r="A43" s="6" t="s">
        <v>332</v>
      </c>
      <c r="B43" s="28" t="s">
        <v>333</v>
      </c>
      <c r="C43" s="9" t="s">
        <v>36</v>
      </c>
      <c r="D43" s="31">
        <v>5049.38</v>
      </c>
      <c r="E43" s="108">
        <v>6435</v>
      </c>
    </row>
    <row r="44" spans="1:5" ht="12.75">
      <c r="A44" s="6">
        <v>43</v>
      </c>
      <c r="B44" s="28" t="s">
        <v>334</v>
      </c>
      <c r="C44" s="9" t="s">
        <v>37</v>
      </c>
      <c r="D44" s="31">
        <f>D45+D46</f>
        <v>0</v>
      </c>
      <c r="E44" s="108">
        <f>E45+E46</f>
        <v>0</v>
      </c>
    </row>
    <row r="45" spans="1:5" ht="12.75">
      <c r="A45" s="6">
        <v>430</v>
      </c>
      <c r="B45" s="2" t="s">
        <v>335</v>
      </c>
      <c r="C45" s="9" t="s">
        <v>38</v>
      </c>
      <c r="D45" s="31"/>
      <c r="E45" s="108"/>
    </row>
    <row r="46" spans="1:5" ht="12.75">
      <c r="A46" s="6">
        <v>431.439</v>
      </c>
      <c r="B46" s="2" t="s">
        <v>336</v>
      </c>
      <c r="C46" s="9" t="s">
        <v>39</v>
      </c>
      <c r="D46" s="31"/>
      <c r="E46" s="108"/>
    </row>
    <row r="47" spans="1:5" ht="12.75">
      <c r="A47" s="6">
        <v>44</v>
      </c>
      <c r="B47" s="28" t="s">
        <v>337</v>
      </c>
      <c r="C47" s="9" t="s">
        <v>40</v>
      </c>
      <c r="D47" s="31">
        <f>D48+D49</f>
        <v>0</v>
      </c>
      <c r="E47" s="108">
        <f>E48+E49</f>
        <v>0</v>
      </c>
    </row>
    <row r="48" spans="1:5" ht="12.75">
      <c r="A48" s="6">
        <v>440.441</v>
      </c>
      <c r="B48" s="2" t="s">
        <v>338</v>
      </c>
      <c r="C48" s="9" t="s">
        <v>41</v>
      </c>
      <c r="D48" s="31"/>
      <c r="E48" s="108"/>
    </row>
    <row r="49" spans="1:5" ht="12.75">
      <c r="A49" s="6">
        <v>449</v>
      </c>
      <c r="B49" s="2" t="s">
        <v>339</v>
      </c>
      <c r="C49" s="9" t="s">
        <v>42</v>
      </c>
      <c r="D49" s="31"/>
      <c r="E49" s="108"/>
    </row>
    <row r="50" spans="1:5" ht="12.75">
      <c r="A50" s="6">
        <v>450</v>
      </c>
      <c r="B50" s="28" t="s">
        <v>340</v>
      </c>
      <c r="C50" s="9" t="s">
        <v>43</v>
      </c>
      <c r="D50" s="31"/>
      <c r="E50" s="108"/>
    </row>
    <row r="51" spans="1:5" ht="12.75">
      <c r="A51" s="6">
        <v>460</v>
      </c>
      <c r="B51" s="28" t="s">
        <v>341</v>
      </c>
      <c r="C51" s="9" t="s">
        <v>44</v>
      </c>
      <c r="D51" s="31"/>
      <c r="E51" s="108"/>
    </row>
    <row r="52" spans="1:5" ht="12.75">
      <c r="A52" s="6">
        <v>47</v>
      </c>
      <c r="B52" s="28" t="s">
        <v>342</v>
      </c>
      <c r="C52" s="9" t="s">
        <v>45</v>
      </c>
      <c r="D52" s="31"/>
      <c r="E52" s="108"/>
    </row>
    <row r="53" spans="1:5" ht="12.75">
      <c r="A53" s="6"/>
      <c r="B53" s="28" t="s">
        <v>343</v>
      </c>
      <c r="C53" s="9" t="s">
        <v>46</v>
      </c>
      <c r="D53" s="31">
        <f>D14-D33</f>
        <v>1496071.62</v>
      </c>
      <c r="E53" s="108">
        <f>E14-E33</f>
        <v>1421621</v>
      </c>
    </row>
    <row r="54" spans="1:9" ht="12.75" customHeight="1">
      <c r="A54" s="6"/>
      <c r="B54" s="68" t="s">
        <v>390</v>
      </c>
      <c r="C54" s="9" t="s">
        <v>47</v>
      </c>
      <c r="D54" s="31">
        <f>SUM(D56-D70+D61+D73+D67)</f>
        <v>1496072</v>
      </c>
      <c r="E54" s="108">
        <f>SUM(E56-E70+E61+E73+E67)</f>
        <v>1421621</v>
      </c>
      <c r="I54">
        <f>(E53+D53)/2</f>
        <v>1458846.31</v>
      </c>
    </row>
    <row r="55" spans="1:5" ht="12.75">
      <c r="A55" s="6">
        <v>51</v>
      </c>
      <c r="B55" s="28" t="s">
        <v>344</v>
      </c>
      <c r="C55" s="9" t="s">
        <v>48</v>
      </c>
      <c r="D55" s="31">
        <f>D56+D57</f>
        <v>2248232</v>
      </c>
      <c r="E55" s="108">
        <f>E56+E57</f>
        <v>2248232</v>
      </c>
    </row>
    <row r="56" spans="1:9" ht="12.75">
      <c r="A56" s="6">
        <v>510</v>
      </c>
      <c r="B56" s="2" t="s">
        <v>345</v>
      </c>
      <c r="C56" s="9" t="s">
        <v>49</v>
      </c>
      <c r="D56" s="31">
        <v>2248232</v>
      </c>
      <c r="E56" s="108">
        <v>2248232</v>
      </c>
      <c r="I56">
        <f>(48187/1458846)</f>
        <v>0.03303090250787266</v>
      </c>
    </row>
    <row r="57" spans="1:7" ht="12.75">
      <c r="A57" s="6">
        <v>512</v>
      </c>
      <c r="B57" s="2" t="s">
        <v>346</v>
      </c>
      <c r="C57" s="9" t="s">
        <v>347</v>
      </c>
      <c r="D57" s="31"/>
      <c r="E57" s="108"/>
      <c r="F57" s="38"/>
      <c r="G57" s="38"/>
    </row>
    <row r="58" spans="1:9" ht="12.75">
      <c r="A58" s="6">
        <v>52</v>
      </c>
      <c r="B58" s="59" t="s">
        <v>348</v>
      </c>
      <c r="C58" s="9" t="s">
        <v>369</v>
      </c>
      <c r="D58" s="31">
        <f>D59+D60</f>
        <v>0</v>
      </c>
      <c r="E58" s="108">
        <f>E59+E60</f>
        <v>0</v>
      </c>
      <c r="I58">
        <f>16157/1458846</f>
        <v>0.011075192309537813</v>
      </c>
    </row>
    <row r="59" spans="1:5" ht="12.75">
      <c r="A59" s="6">
        <v>520</v>
      </c>
      <c r="B59" s="2" t="s">
        <v>349</v>
      </c>
      <c r="C59" s="9" t="s">
        <v>370</v>
      </c>
      <c r="D59" s="31"/>
      <c r="E59" s="108"/>
    </row>
    <row r="60" spans="1:5" ht="12.75">
      <c r="A60" s="6">
        <v>521</v>
      </c>
      <c r="B60" s="2" t="s">
        <v>350</v>
      </c>
      <c r="C60" s="9" t="s">
        <v>371</v>
      </c>
      <c r="D60" s="31"/>
      <c r="E60" s="108"/>
    </row>
    <row r="61" spans="1:5" ht="12.75">
      <c r="A61" s="6">
        <v>53</v>
      </c>
      <c r="B61" s="28" t="s">
        <v>351</v>
      </c>
      <c r="C61" s="9" t="s">
        <v>372</v>
      </c>
      <c r="D61" s="31">
        <f>SUM(D62:D65)</f>
        <v>-159866</v>
      </c>
      <c r="E61" s="108">
        <f>SUM(E62:E65)</f>
        <v>-185298</v>
      </c>
    </row>
    <row r="62" spans="1:5" ht="22.5">
      <c r="A62" s="6">
        <v>530</v>
      </c>
      <c r="B62" s="3" t="s">
        <v>352</v>
      </c>
      <c r="C62" s="9" t="s">
        <v>373</v>
      </c>
      <c r="D62" s="31">
        <f>-159866</f>
        <v>-159866</v>
      </c>
      <c r="E62" s="108">
        <v>-185298</v>
      </c>
    </row>
    <row r="63" spans="1:5" ht="12.75">
      <c r="A63" s="6">
        <v>531</v>
      </c>
      <c r="B63" s="2" t="s">
        <v>353</v>
      </c>
      <c r="C63" s="9" t="s">
        <v>374</v>
      </c>
      <c r="D63" s="31"/>
      <c r="E63" s="108"/>
    </row>
    <row r="64" spans="1:5" ht="12.75">
      <c r="A64" s="25">
        <v>533</v>
      </c>
      <c r="B64" s="2" t="s">
        <v>354</v>
      </c>
      <c r="C64" s="9" t="s">
        <v>375</v>
      </c>
      <c r="D64" s="31"/>
      <c r="E64" s="108"/>
    </row>
    <row r="65" spans="1:5" ht="12.75">
      <c r="A65" s="25">
        <v>533</v>
      </c>
      <c r="B65" s="2" t="s">
        <v>391</v>
      </c>
      <c r="C65" s="9" t="s">
        <v>376</v>
      </c>
      <c r="D65" s="31"/>
      <c r="E65" s="108"/>
    </row>
    <row r="66" spans="1:5" ht="12.75">
      <c r="A66" s="6">
        <v>54</v>
      </c>
      <c r="B66" s="60" t="s">
        <v>355</v>
      </c>
      <c r="C66" s="9" t="s">
        <v>377</v>
      </c>
      <c r="D66" s="31"/>
      <c r="E66" s="108"/>
    </row>
    <row r="67" spans="1:5" ht="12.75">
      <c r="A67" s="6">
        <v>55</v>
      </c>
      <c r="B67" s="28" t="s">
        <v>356</v>
      </c>
      <c r="C67" s="9" t="s">
        <v>378</v>
      </c>
      <c r="D67" s="31">
        <f>D68+D69</f>
        <v>48187</v>
      </c>
      <c r="E67" s="108">
        <f>E68+E69</f>
        <v>19974</v>
      </c>
    </row>
    <row r="68" spans="1:5" ht="12.75">
      <c r="A68" s="25">
        <v>550</v>
      </c>
      <c r="B68" s="2" t="s">
        <v>357</v>
      </c>
      <c r="C68" s="9" t="s">
        <v>379</v>
      </c>
      <c r="D68" s="31"/>
      <c r="E68" s="108"/>
    </row>
    <row r="69" spans="1:6" ht="12.75">
      <c r="A69" s="16">
        <v>551</v>
      </c>
      <c r="B69" s="2" t="s">
        <v>358</v>
      </c>
      <c r="C69" s="9" t="s">
        <v>380</v>
      </c>
      <c r="D69" s="31">
        <v>48187</v>
      </c>
      <c r="E69" s="108">
        <v>19974</v>
      </c>
      <c r="F69" s="110"/>
    </row>
    <row r="70" spans="1:5" ht="12.75">
      <c r="A70" s="16">
        <v>56</v>
      </c>
      <c r="B70" s="28" t="s">
        <v>359</v>
      </c>
      <c r="C70" s="9" t="s">
        <v>381</v>
      </c>
      <c r="D70" s="103">
        <f>D71+D72</f>
        <v>296486</v>
      </c>
      <c r="E70" s="103">
        <f>E71+E72</f>
        <v>316460</v>
      </c>
    </row>
    <row r="71" spans="1:5" ht="12.75">
      <c r="A71" s="25">
        <v>560</v>
      </c>
      <c r="B71" s="2" t="s">
        <v>360</v>
      </c>
      <c r="C71" s="9" t="s">
        <v>382</v>
      </c>
      <c r="D71" s="103">
        <f>E71-E69</f>
        <v>296486</v>
      </c>
      <c r="E71" s="103">
        <f>371761-55301</f>
        <v>316460</v>
      </c>
    </row>
    <row r="72" spans="1:5" ht="12.75">
      <c r="A72" s="62">
        <v>561</v>
      </c>
      <c r="B72" s="63" t="s">
        <v>361</v>
      </c>
      <c r="C72" s="9" t="s">
        <v>383</v>
      </c>
      <c r="D72" s="104"/>
      <c r="E72" s="104"/>
    </row>
    <row r="73" spans="1:5" ht="12.75">
      <c r="A73" s="16">
        <v>57</v>
      </c>
      <c r="B73" s="60" t="s">
        <v>362</v>
      </c>
      <c r="C73" s="9" t="s">
        <v>384</v>
      </c>
      <c r="D73" s="104">
        <f>D74+D75</f>
        <v>-343995</v>
      </c>
      <c r="E73" s="104">
        <f>E74+E75</f>
        <v>-344827</v>
      </c>
    </row>
    <row r="74" spans="1:5" ht="22.5">
      <c r="A74" s="16">
        <v>570</v>
      </c>
      <c r="B74" s="3" t="s">
        <v>363</v>
      </c>
      <c r="C74" s="9" t="s">
        <v>385</v>
      </c>
      <c r="D74" s="66"/>
      <c r="E74" s="111"/>
    </row>
    <row r="75" spans="1:5" ht="22.5">
      <c r="A75" s="16">
        <v>571</v>
      </c>
      <c r="B75" s="3" t="s">
        <v>364</v>
      </c>
      <c r="C75" s="9" t="s">
        <v>386</v>
      </c>
      <c r="D75" s="31">
        <f>-343995</f>
        <v>-343995</v>
      </c>
      <c r="E75" s="108">
        <v>-344827</v>
      </c>
    </row>
    <row r="76" spans="1:5" ht="12.75">
      <c r="A76" s="2"/>
      <c r="B76" s="60" t="s">
        <v>365</v>
      </c>
      <c r="C76" s="9" t="s">
        <v>387</v>
      </c>
      <c r="D76" s="31">
        <v>2248232</v>
      </c>
      <c r="E76" s="108">
        <v>2248232</v>
      </c>
    </row>
    <row r="77" spans="1:5" ht="12.75">
      <c r="A77" s="2"/>
      <c r="B77" s="60" t="s">
        <v>366</v>
      </c>
      <c r="C77" s="9" t="s">
        <v>388</v>
      </c>
      <c r="D77" s="26">
        <f>D53/D76</f>
        <v>0.6654436108017323</v>
      </c>
      <c r="E77" s="112">
        <f>E53/E76</f>
        <v>0.6323284251803195</v>
      </c>
    </row>
    <row r="78" spans="1:8" ht="22.5">
      <c r="A78" s="2"/>
      <c r="B78" s="60" t="s">
        <v>367</v>
      </c>
      <c r="C78" s="9" t="s">
        <v>389</v>
      </c>
      <c r="D78" s="31"/>
      <c r="E78" s="108"/>
      <c r="F78" s="107"/>
      <c r="G78" s="107"/>
      <c r="H78" s="107"/>
    </row>
    <row r="79" spans="1:5" ht="12.75">
      <c r="A79" s="1"/>
      <c r="B79" s="2" t="s">
        <v>368</v>
      </c>
      <c r="C79" s="9" t="s">
        <v>392</v>
      </c>
      <c r="D79" s="67"/>
      <c r="E79" s="49"/>
    </row>
    <row r="80" spans="5:8" ht="12.75">
      <c r="E80" s="64"/>
      <c r="F80" s="4"/>
      <c r="G80" s="4"/>
      <c r="H80" s="4"/>
    </row>
    <row r="81" spans="1:8" ht="26.25" customHeight="1">
      <c r="A81" s="4" t="s">
        <v>290</v>
      </c>
      <c r="B81" s="153" t="s">
        <v>492</v>
      </c>
      <c r="C81" s="153"/>
      <c r="D81" s="154" t="s">
        <v>393</v>
      </c>
      <c r="E81" s="154"/>
      <c r="F81" s="4"/>
      <c r="G81" s="4"/>
      <c r="H81" s="4"/>
    </row>
    <row r="82" spans="1:8" ht="12.75">
      <c r="A82" s="4" t="s">
        <v>508</v>
      </c>
      <c r="F82" s="4"/>
      <c r="G82" s="4"/>
      <c r="H82" s="4"/>
    </row>
    <row r="83" spans="4:8" ht="12.75">
      <c r="D83" s="70"/>
      <c r="E83" s="71"/>
      <c r="F83" s="4"/>
      <c r="G83" s="4"/>
      <c r="H83" s="4"/>
    </row>
    <row r="84" spans="4:8" ht="12.75">
      <c r="D84" s="61"/>
      <c r="E84" s="64"/>
      <c r="F84" s="4"/>
      <c r="G84" s="4"/>
      <c r="H84" s="4"/>
    </row>
  </sheetData>
  <sheetProtection/>
  <mergeCells count="5">
    <mergeCell ref="A8:E8"/>
    <mergeCell ref="A9:E9"/>
    <mergeCell ref="A10:E10"/>
    <mergeCell ref="B81:C81"/>
    <mergeCell ref="D81:E81"/>
  </mergeCells>
  <printOptions horizontalCentered="1"/>
  <pageMargins left="0.2362204724409449" right="0.35433070866141736" top="0.3937007874015748" bottom="0" header="0.4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4"/>
  <sheetViews>
    <sheetView tabSelected="1" zoomScalePageLayoutView="0" workbookViewId="0" topLeftCell="A496">
      <selection activeCell="S19" sqref="S19"/>
    </sheetView>
  </sheetViews>
  <sheetFormatPr defaultColWidth="9.140625" defaultRowHeight="12.75"/>
  <cols>
    <col min="3" max="3" width="10.00390625" style="0" customWidth="1"/>
    <col min="5" max="5" width="9.8515625" style="0" customWidth="1"/>
    <col min="6" max="7" width="7.57421875" style="0" customWidth="1"/>
    <col min="9" max="9" width="7.28125" style="0" customWidth="1"/>
    <col min="11" max="11" width="9.7109375" style="0" customWidth="1"/>
  </cols>
  <sheetData>
    <row r="1" spans="1:11" ht="12.75">
      <c r="A1" s="234" t="s">
        <v>489</v>
      </c>
      <c r="B1" s="234"/>
      <c r="C1" s="234"/>
      <c r="D1" s="234"/>
      <c r="E1" s="118"/>
      <c r="F1" s="118"/>
      <c r="G1" s="118"/>
      <c r="H1" s="118"/>
      <c r="I1" s="118"/>
      <c r="J1" s="118"/>
      <c r="K1" s="118"/>
    </row>
    <row r="2" spans="1:11" ht="12.75">
      <c r="A2" s="234" t="s">
        <v>588</v>
      </c>
      <c r="B2" s="234"/>
      <c r="C2" s="234"/>
      <c r="D2" s="234"/>
      <c r="E2" s="118"/>
      <c r="F2" s="118"/>
      <c r="G2" s="118"/>
      <c r="H2" s="118"/>
      <c r="I2" s="118"/>
      <c r="J2" s="118"/>
      <c r="K2" s="118"/>
    </row>
    <row r="3" spans="1:11" ht="12.75">
      <c r="A3" s="117" t="s">
        <v>589</v>
      </c>
      <c r="B3" s="119"/>
      <c r="C3" s="119"/>
      <c r="D3" s="119"/>
      <c r="E3" s="118"/>
      <c r="F3" s="118"/>
      <c r="G3" s="118"/>
      <c r="H3" s="118"/>
      <c r="I3" s="118"/>
      <c r="J3" s="118"/>
      <c r="K3" s="118"/>
    </row>
    <row r="4" spans="1:11" ht="12.75">
      <c r="A4" s="234" t="s">
        <v>590</v>
      </c>
      <c r="B4" s="234"/>
      <c r="C4" s="234"/>
      <c r="D4" s="234"/>
      <c r="E4" s="118"/>
      <c r="F4" s="118"/>
      <c r="G4" s="118"/>
      <c r="H4" s="118"/>
      <c r="I4" s="118"/>
      <c r="J4" s="118"/>
      <c r="K4" s="118"/>
    </row>
    <row r="5" spans="1:11" ht="12.75">
      <c r="A5" s="117" t="s">
        <v>490</v>
      </c>
      <c r="B5" s="117"/>
      <c r="C5" s="120"/>
      <c r="D5" s="120"/>
      <c r="E5" s="118"/>
      <c r="F5" s="118"/>
      <c r="G5" s="118"/>
      <c r="H5" s="118"/>
      <c r="I5" s="118"/>
      <c r="J5" s="118"/>
      <c r="K5" s="118"/>
    </row>
    <row r="6" spans="1:11" ht="12.75">
      <c r="A6" s="117" t="s">
        <v>491</v>
      </c>
      <c r="B6" s="117"/>
      <c r="C6" s="120"/>
      <c r="D6" s="120"/>
      <c r="E6" s="118"/>
      <c r="F6" s="118"/>
      <c r="G6" s="118"/>
      <c r="H6" s="118"/>
      <c r="I6" s="118"/>
      <c r="J6" s="118"/>
      <c r="K6" s="118"/>
    </row>
    <row r="7" spans="1:11" ht="12.7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2.75">
      <c r="A9" s="122"/>
      <c r="B9" s="123" t="s">
        <v>591</v>
      </c>
      <c r="C9" s="123"/>
      <c r="D9" s="123"/>
      <c r="E9" s="123"/>
      <c r="F9" s="123"/>
      <c r="G9" s="123"/>
      <c r="H9" s="123"/>
      <c r="I9" s="118"/>
      <c r="J9" s="118"/>
      <c r="K9" s="118"/>
    </row>
    <row r="10" spans="1:11" ht="12.75">
      <c r="A10" s="122"/>
      <c r="B10" s="235" t="s">
        <v>592</v>
      </c>
      <c r="C10" s="236"/>
      <c r="D10" s="236"/>
      <c r="E10" s="236"/>
      <c r="F10" s="236"/>
      <c r="G10" s="236"/>
      <c r="H10" s="236"/>
      <c r="I10" s="118"/>
      <c r="J10" s="118"/>
      <c r="K10" s="118"/>
    </row>
    <row r="11" spans="1:11" ht="67.5">
      <c r="A11" s="124" t="s">
        <v>593</v>
      </c>
      <c r="B11" s="124" t="s">
        <v>594</v>
      </c>
      <c r="C11" s="124" t="s">
        <v>595</v>
      </c>
      <c r="D11" s="124" t="s">
        <v>596</v>
      </c>
      <c r="E11" s="124" t="s">
        <v>597</v>
      </c>
      <c r="F11" s="124" t="s">
        <v>598</v>
      </c>
      <c r="G11" s="124" t="s">
        <v>599</v>
      </c>
      <c r="H11" s="124" t="s">
        <v>600</v>
      </c>
      <c r="I11" s="124" t="s">
        <v>601</v>
      </c>
      <c r="J11" s="124" t="s">
        <v>602</v>
      </c>
      <c r="K11" s="124" t="s">
        <v>603</v>
      </c>
    </row>
    <row r="12" spans="1:11" ht="12.75">
      <c r="A12" s="125">
        <v>1</v>
      </c>
      <c r="B12" s="126">
        <v>2</v>
      </c>
      <c r="C12" s="127">
        <v>3</v>
      </c>
      <c r="D12" s="128">
        <v>4</v>
      </c>
      <c r="E12" s="128">
        <v>5</v>
      </c>
      <c r="F12" s="129">
        <v>6</v>
      </c>
      <c r="G12" s="128">
        <v>7</v>
      </c>
      <c r="H12" s="127">
        <v>8</v>
      </c>
      <c r="I12" s="128">
        <v>9</v>
      </c>
      <c r="J12" s="128">
        <v>10</v>
      </c>
      <c r="K12" s="127">
        <v>11</v>
      </c>
    </row>
    <row r="13" spans="1:11" ht="12.75">
      <c r="A13" s="237" t="s">
        <v>604</v>
      </c>
      <c r="B13" s="238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2.75">
      <c r="A14" s="131" t="s">
        <v>605</v>
      </c>
      <c r="B14" s="132" t="s">
        <v>524</v>
      </c>
      <c r="C14" s="133">
        <v>4500</v>
      </c>
      <c r="D14" s="133">
        <v>0</v>
      </c>
      <c r="E14" s="133">
        <v>0</v>
      </c>
      <c r="F14" s="134">
        <v>0</v>
      </c>
      <c r="G14" s="134">
        <v>0</v>
      </c>
      <c r="H14" s="133">
        <v>0</v>
      </c>
      <c r="I14" s="134">
        <v>0</v>
      </c>
      <c r="J14" s="134">
        <v>0</v>
      </c>
      <c r="K14" s="133">
        <v>0</v>
      </c>
    </row>
    <row r="15" spans="1:11" ht="12.75">
      <c r="A15" s="131" t="s">
        <v>605</v>
      </c>
      <c r="B15" s="132" t="s">
        <v>524</v>
      </c>
      <c r="C15" s="133">
        <v>32679.87</v>
      </c>
      <c r="D15" s="133">
        <v>0</v>
      </c>
      <c r="E15" s="133">
        <v>-32679.87</v>
      </c>
      <c r="F15" s="134">
        <v>0</v>
      </c>
      <c r="G15" s="134">
        <v>0</v>
      </c>
      <c r="H15" s="133">
        <v>0</v>
      </c>
      <c r="I15" s="134">
        <v>0</v>
      </c>
      <c r="J15" s="134">
        <v>0</v>
      </c>
      <c r="K15" s="133">
        <v>-32679.87</v>
      </c>
    </row>
    <row r="16" spans="1:11" ht="12.75">
      <c r="A16" s="131" t="s">
        <v>605</v>
      </c>
      <c r="B16" s="132" t="s">
        <v>526</v>
      </c>
      <c r="C16" s="133">
        <v>852.89</v>
      </c>
      <c r="D16" s="133">
        <v>1292.94</v>
      </c>
      <c r="E16" s="133">
        <v>440.05</v>
      </c>
      <c r="F16" s="134">
        <v>0</v>
      </c>
      <c r="G16" s="134">
        <v>0</v>
      </c>
      <c r="H16" s="133">
        <v>0</v>
      </c>
      <c r="I16" s="134">
        <v>0</v>
      </c>
      <c r="J16" s="134">
        <v>0</v>
      </c>
      <c r="K16" s="133">
        <v>440.05</v>
      </c>
    </row>
    <row r="17" spans="1:11" ht="12.75">
      <c r="A17" s="131" t="s">
        <v>605</v>
      </c>
      <c r="B17" s="132" t="s">
        <v>528</v>
      </c>
      <c r="C17" s="133">
        <v>49302.12</v>
      </c>
      <c r="D17" s="133">
        <v>7242.75</v>
      </c>
      <c r="E17" s="133">
        <v>0</v>
      </c>
      <c r="F17" s="134">
        <v>0</v>
      </c>
      <c r="G17" s="134">
        <v>0</v>
      </c>
      <c r="H17" s="133">
        <v>0</v>
      </c>
      <c r="I17" s="134">
        <v>0</v>
      </c>
      <c r="J17" s="134">
        <v>0</v>
      </c>
      <c r="K17" s="133">
        <v>0</v>
      </c>
    </row>
    <row r="18" spans="1:11" ht="12.75">
      <c r="A18" s="131" t="s">
        <v>605</v>
      </c>
      <c r="B18" s="132" t="s">
        <v>530</v>
      </c>
      <c r="C18" s="133">
        <v>60663.12</v>
      </c>
      <c r="D18" s="133">
        <v>7061.8</v>
      </c>
      <c r="E18" s="133">
        <v>0</v>
      </c>
      <c r="F18" s="134">
        <v>0</v>
      </c>
      <c r="G18" s="134">
        <v>0</v>
      </c>
      <c r="H18" s="133">
        <v>0</v>
      </c>
      <c r="I18" s="134">
        <v>0</v>
      </c>
      <c r="J18" s="134">
        <v>0</v>
      </c>
      <c r="K18" s="133">
        <v>0</v>
      </c>
    </row>
    <row r="19" spans="1:11" ht="12.75">
      <c r="A19" s="131" t="s">
        <v>605</v>
      </c>
      <c r="B19" s="132" t="s">
        <v>530</v>
      </c>
      <c r="C19" s="133">
        <v>6394.47</v>
      </c>
      <c r="D19" s="133">
        <v>1328.55</v>
      </c>
      <c r="E19" s="133">
        <v>-5065.92</v>
      </c>
      <c r="F19" s="134">
        <v>0</v>
      </c>
      <c r="G19" s="134">
        <v>0</v>
      </c>
      <c r="H19" s="133">
        <v>0</v>
      </c>
      <c r="I19" s="134">
        <v>0</v>
      </c>
      <c r="J19" s="134">
        <v>0</v>
      </c>
      <c r="K19" s="133">
        <v>-5065.92</v>
      </c>
    </row>
    <row r="20" spans="1:11" ht="12.75">
      <c r="A20" s="131" t="s">
        <v>605</v>
      </c>
      <c r="B20" s="132" t="s">
        <v>532</v>
      </c>
      <c r="C20" s="133">
        <v>24016.8</v>
      </c>
      <c r="D20" s="133">
        <v>1886.76</v>
      </c>
      <c r="E20" s="133">
        <v>0</v>
      </c>
      <c r="F20" s="134">
        <v>0</v>
      </c>
      <c r="G20" s="134">
        <v>0</v>
      </c>
      <c r="H20" s="133">
        <v>0</v>
      </c>
      <c r="I20" s="134">
        <v>0</v>
      </c>
      <c r="J20" s="134">
        <v>0</v>
      </c>
      <c r="K20" s="133">
        <v>0</v>
      </c>
    </row>
    <row r="21" spans="1:11" ht="12.75">
      <c r="A21" s="131" t="s">
        <v>605</v>
      </c>
      <c r="B21" s="132" t="s">
        <v>534</v>
      </c>
      <c r="C21" s="133">
        <v>46768.75</v>
      </c>
      <c r="D21" s="133">
        <v>6221.8</v>
      </c>
      <c r="E21" s="133">
        <v>0</v>
      </c>
      <c r="F21" s="134">
        <v>0</v>
      </c>
      <c r="G21" s="134">
        <v>0</v>
      </c>
      <c r="H21" s="133">
        <v>0</v>
      </c>
      <c r="I21" s="134">
        <v>0</v>
      </c>
      <c r="J21" s="134">
        <v>0</v>
      </c>
      <c r="K21" s="133">
        <v>0</v>
      </c>
    </row>
    <row r="22" spans="1:11" ht="12.75">
      <c r="A22" s="131" t="s">
        <v>605</v>
      </c>
      <c r="B22" s="132" t="s">
        <v>534</v>
      </c>
      <c r="C22" s="133">
        <v>1587.8</v>
      </c>
      <c r="D22" s="133">
        <v>348.43</v>
      </c>
      <c r="E22" s="133">
        <v>-1239.37</v>
      </c>
      <c r="F22" s="134">
        <v>0</v>
      </c>
      <c r="G22" s="134">
        <v>0</v>
      </c>
      <c r="H22" s="133">
        <v>0</v>
      </c>
      <c r="I22" s="134">
        <v>0</v>
      </c>
      <c r="J22" s="134">
        <v>0</v>
      </c>
      <c r="K22" s="133">
        <v>-1239.37</v>
      </c>
    </row>
    <row r="23" spans="1:11" ht="12.75">
      <c r="A23" s="131" t="s">
        <v>605</v>
      </c>
      <c r="B23" s="132" t="s">
        <v>536</v>
      </c>
      <c r="C23" s="133">
        <v>28692.21</v>
      </c>
      <c r="D23" s="133">
        <v>9974.84</v>
      </c>
      <c r="E23" s="133">
        <v>0</v>
      </c>
      <c r="F23" s="134">
        <v>0</v>
      </c>
      <c r="G23" s="134">
        <v>0</v>
      </c>
      <c r="H23" s="133">
        <v>0</v>
      </c>
      <c r="I23" s="134">
        <v>0</v>
      </c>
      <c r="J23" s="134">
        <v>0</v>
      </c>
      <c r="K23" s="133">
        <v>0</v>
      </c>
    </row>
    <row r="24" spans="1:11" ht="12.75">
      <c r="A24" s="131" t="s">
        <v>605</v>
      </c>
      <c r="B24" s="132" t="s">
        <v>536</v>
      </c>
      <c r="C24" s="133">
        <v>1055.25</v>
      </c>
      <c r="D24" s="133">
        <v>580</v>
      </c>
      <c r="E24" s="133">
        <v>-475.25</v>
      </c>
      <c r="F24" s="134">
        <v>0</v>
      </c>
      <c r="G24" s="134">
        <v>0</v>
      </c>
      <c r="H24" s="133">
        <v>0</v>
      </c>
      <c r="I24" s="134">
        <v>0</v>
      </c>
      <c r="J24" s="134">
        <v>0</v>
      </c>
      <c r="K24" s="133">
        <v>-475.25</v>
      </c>
    </row>
    <row r="25" spans="1:11" ht="12.75">
      <c r="A25" s="131" t="s">
        <v>605</v>
      </c>
      <c r="B25" s="132" t="s">
        <v>538</v>
      </c>
      <c r="C25" s="133">
        <v>7780</v>
      </c>
      <c r="D25" s="133">
        <v>3696</v>
      </c>
      <c r="E25" s="133">
        <v>0</v>
      </c>
      <c r="F25" s="134">
        <v>0</v>
      </c>
      <c r="G25" s="134">
        <v>0</v>
      </c>
      <c r="H25" s="133">
        <v>-4</v>
      </c>
      <c r="I25" s="134">
        <v>0</v>
      </c>
      <c r="J25" s="134">
        <v>0</v>
      </c>
      <c r="K25" s="133">
        <v>-4</v>
      </c>
    </row>
    <row r="26" spans="1:11" ht="12.75">
      <c r="A26" s="131" t="s">
        <v>605</v>
      </c>
      <c r="B26" s="132" t="s">
        <v>538</v>
      </c>
      <c r="C26" s="133">
        <v>13684.76</v>
      </c>
      <c r="D26" s="133">
        <v>5363.27</v>
      </c>
      <c r="E26" s="133">
        <v>-8321.49</v>
      </c>
      <c r="F26" s="134">
        <v>0</v>
      </c>
      <c r="G26" s="134">
        <v>0</v>
      </c>
      <c r="H26" s="133">
        <v>0</v>
      </c>
      <c r="I26" s="134">
        <v>0</v>
      </c>
      <c r="J26" s="134">
        <v>0</v>
      </c>
      <c r="K26" s="133">
        <v>-8321.49</v>
      </c>
    </row>
    <row r="27" spans="1:11" ht="12.75">
      <c r="A27" s="131" t="s">
        <v>605</v>
      </c>
      <c r="B27" s="132" t="s">
        <v>540</v>
      </c>
      <c r="C27" s="133">
        <v>22656.3</v>
      </c>
      <c r="D27" s="133">
        <v>5526.68</v>
      </c>
      <c r="E27" s="133">
        <v>0</v>
      </c>
      <c r="F27" s="134">
        <v>0</v>
      </c>
      <c r="G27" s="134">
        <v>0</v>
      </c>
      <c r="H27" s="133">
        <v>0</v>
      </c>
      <c r="I27" s="134">
        <v>0</v>
      </c>
      <c r="J27" s="134">
        <v>0</v>
      </c>
      <c r="K27" s="133">
        <v>0</v>
      </c>
    </row>
    <row r="28" spans="1:11" ht="12.75">
      <c r="A28" s="131" t="s">
        <v>605</v>
      </c>
      <c r="B28" s="132" t="s">
        <v>540</v>
      </c>
      <c r="C28" s="133">
        <v>1618.05</v>
      </c>
      <c r="D28" s="133">
        <v>489</v>
      </c>
      <c r="E28" s="133">
        <v>-1129.05</v>
      </c>
      <c r="F28" s="134">
        <v>0</v>
      </c>
      <c r="G28" s="134">
        <v>0</v>
      </c>
      <c r="H28" s="133">
        <v>0</v>
      </c>
      <c r="I28" s="134">
        <v>0</v>
      </c>
      <c r="J28" s="134">
        <v>0</v>
      </c>
      <c r="K28" s="133">
        <v>-1129.05</v>
      </c>
    </row>
    <row r="29" spans="1:11" ht="12.75">
      <c r="A29" s="131" t="s">
        <v>605</v>
      </c>
      <c r="B29" s="132" t="s">
        <v>542</v>
      </c>
      <c r="C29" s="133">
        <v>11744</v>
      </c>
      <c r="D29" s="133">
        <v>5197.4</v>
      </c>
      <c r="E29" s="133">
        <v>0</v>
      </c>
      <c r="F29" s="134">
        <v>0</v>
      </c>
      <c r="G29" s="134">
        <v>0</v>
      </c>
      <c r="H29" s="133">
        <v>-197.6</v>
      </c>
      <c r="I29" s="134">
        <v>0</v>
      </c>
      <c r="J29" s="134">
        <v>0</v>
      </c>
      <c r="K29" s="133">
        <v>-197.6</v>
      </c>
    </row>
    <row r="30" spans="1:11" ht="12.75">
      <c r="A30" s="131" t="s">
        <v>605</v>
      </c>
      <c r="B30" s="132" t="s">
        <v>542</v>
      </c>
      <c r="C30" s="133">
        <v>4586.95</v>
      </c>
      <c r="D30" s="133">
        <v>2102.15</v>
      </c>
      <c r="E30" s="133">
        <v>-2484.8</v>
      </c>
      <c r="F30" s="134">
        <v>0</v>
      </c>
      <c r="G30" s="134">
        <v>0</v>
      </c>
      <c r="H30" s="133">
        <v>0</v>
      </c>
      <c r="I30" s="134">
        <v>0</v>
      </c>
      <c r="J30" s="134">
        <v>0</v>
      </c>
      <c r="K30" s="133">
        <v>-2484.8</v>
      </c>
    </row>
    <row r="31" spans="1:11" ht="12.75">
      <c r="A31" s="131" t="s">
        <v>605</v>
      </c>
      <c r="B31" s="132" t="s">
        <v>544</v>
      </c>
      <c r="C31" s="133">
        <v>1407</v>
      </c>
      <c r="D31" s="133">
        <v>800</v>
      </c>
      <c r="E31" s="133">
        <v>-607</v>
      </c>
      <c r="F31" s="134">
        <v>0</v>
      </c>
      <c r="G31" s="134">
        <v>0</v>
      </c>
      <c r="H31" s="133">
        <v>0</v>
      </c>
      <c r="I31" s="134">
        <v>0</v>
      </c>
      <c r="J31" s="134">
        <v>0</v>
      </c>
      <c r="K31" s="133">
        <v>-607</v>
      </c>
    </row>
    <row r="32" spans="1:11" ht="12.75">
      <c r="A32" s="131" t="s">
        <v>605</v>
      </c>
      <c r="B32" s="132" t="s">
        <v>502</v>
      </c>
      <c r="C32" s="133">
        <v>32854.92</v>
      </c>
      <c r="D32" s="133">
        <v>6698.5</v>
      </c>
      <c r="E32" s="133">
        <v>-26156.42</v>
      </c>
      <c r="F32" s="134">
        <v>0</v>
      </c>
      <c r="G32" s="134">
        <v>0</v>
      </c>
      <c r="H32" s="133">
        <v>0</v>
      </c>
      <c r="I32" s="134">
        <v>0</v>
      </c>
      <c r="J32" s="134">
        <v>0</v>
      </c>
      <c r="K32" s="133">
        <v>-26156.42</v>
      </c>
    </row>
    <row r="33" spans="1:11" ht="12.75">
      <c r="A33" s="131" t="s">
        <v>605</v>
      </c>
      <c r="B33" s="132" t="s">
        <v>547</v>
      </c>
      <c r="C33" s="133">
        <v>2579.12</v>
      </c>
      <c r="D33" s="133">
        <v>1320</v>
      </c>
      <c r="E33" s="133">
        <v>0</v>
      </c>
      <c r="F33" s="134">
        <v>0</v>
      </c>
      <c r="G33" s="134">
        <v>0</v>
      </c>
      <c r="H33" s="133">
        <v>0</v>
      </c>
      <c r="I33" s="134">
        <v>0</v>
      </c>
      <c r="J33" s="134">
        <v>0</v>
      </c>
      <c r="K33" s="133">
        <v>0</v>
      </c>
    </row>
    <row r="34" spans="1:11" ht="12.75">
      <c r="A34" s="131" t="s">
        <v>605</v>
      </c>
      <c r="B34" s="132" t="s">
        <v>549</v>
      </c>
      <c r="C34" s="133">
        <v>32486.1</v>
      </c>
      <c r="D34" s="133">
        <v>8129.31</v>
      </c>
      <c r="E34" s="133">
        <v>0</v>
      </c>
      <c r="F34" s="134">
        <v>0</v>
      </c>
      <c r="G34" s="134">
        <v>0</v>
      </c>
      <c r="H34" s="133">
        <v>-2530.03</v>
      </c>
      <c r="I34" s="134">
        <v>0</v>
      </c>
      <c r="J34" s="134">
        <v>0</v>
      </c>
      <c r="K34" s="133">
        <v>-2530.03</v>
      </c>
    </row>
    <row r="35" spans="1:11" ht="12.75">
      <c r="A35" s="131" t="s">
        <v>605</v>
      </c>
      <c r="B35" s="132" t="s">
        <v>551</v>
      </c>
      <c r="C35" s="133">
        <v>52617.79</v>
      </c>
      <c r="D35" s="133">
        <v>13438.41</v>
      </c>
      <c r="E35" s="133">
        <v>-39179.38</v>
      </c>
      <c r="F35" s="134">
        <v>0</v>
      </c>
      <c r="G35" s="134">
        <v>0</v>
      </c>
      <c r="H35" s="133">
        <v>0</v>
      </c>
      <c r="I35" s="134">
        <v>0</v>
      </c>
      <c r="J35" s="134">
        <v>0</v>
      </c>
      <c r="K35" s="133">
        <v>-39179.38</v>
      </c>
    </row>
    <row r="36" spans="1:11" ht="12.75">
      <c r="A36" s="131" t="s">
        <v>605</v>
      </c>
      <c r="B36" s="132" t="s">
        <v>553</v>
      </c>
      <c r="C36" s="133">
        <v>130574</v>
      </c>
      <c r="D36" s="133">
        <v>71815.7</v>
      </c>
      <c r="E36" s="133">
        <v>0</v>
      </c>
      <c r="F36" s="134">
        <v>0</v>
      </c>
      <c r="G36" s="134">
        <v>0</v>
      </c>
      <c r="H36" s="133">
        <v>-7181.57</v>
      </c>
      <c r="I36" s="134">
        <v>0</v>
      </c>
      <c r="J36" s="134">
        <v>0</v>
      </c>
      <c r="K36" s="133">
        <v>-7181.57</v>
      </c>
    </row>
    <row r="37" spans="1:11" ht="12.75">
      <c r="A37" s="131" t="s">
        <v>605</v>
      </c>
      <c r="B37" s="132" t="s">
        <v>553</v>
      </c>
      <c r="C37" s="133">
        <v>141593</v>
      </c>
      <c r="D37" s="133">
        <v>77876.15</v>
      </c>
      <c r="E37" s="133">
        <v>-63716.85</v>
      </c>
      <c r="F37" s="134">
        <v>0</v>
      </c>
      <c r="G37" s="134">
        <v>0</v>
      </c>
      <c r="H37" s="133">
        <v>0</v>
      </c>
      <c r="I37" s="134">
        <v>0</v>
      </c>
      <c r="J37" s="134">
        <v>0</v>
      </c>
      <c r="K37" s="133">
        <v>-63716.85</v>
      </c>
    </row>
    <row r="38" spans="1:11" ht="12.75">
      <c r="A38" s="131" t="s">
        <v>605</v>
      </c>
      <c r="B38" s="132" t="s">
        <v>555</v>
      </c>
      <c r="C38" s="133">
        <v>19473.43</v>
      </c>
      <c r="D38" s="133">
        <v>3223.84</v>
      </c>
      <c r="E38" s="133">
        <v>0</v>
      </c>
      <c r="F38" s="134">
        <v>0</v>
      </c>
      <c r="G38" s="134">
        <v>0</v>
      </c>
      <c r="H38" s="133">
        <v>-34.1</v>
      </c>
      <c r="I38" s="134">
        <v>0</v>
      </c>
      <c r="J38" s="134">
        <v>0</v>
      </c>
      <c r="K38" s="133">
        <v>-34.1</v>
      </c>
    </row>
    <row r="39" spans="1:11" ht="12.75">
      <c r="A39" s="131" t="s">
        <v>605</v>
      </c>
      <c r="B39" s="132" t="s">
        <v>557</v>
      </c>
      <c r="C39" s="133">
        <v>4410.5</v>
      </c>
      <c r="D39" s="133">
        <v>301.2</v>
      </c>
      <c r="E39" s="133">
        <v>0</v>
      </c>
      <c r="F39" s="134">
        <v>0</v>
      </c>
      <c r="G39" s="134">
        <v>0</v>
      </c>
      <c r="H39" s="133">
        <v>-18.59</v>
      </c>
      <c r="I39" s="134">
        <v>0</v>
      </c>
      <c r="J39" s="134">
        <v>0</v>
      </c>
      <c r="K39" s="133">
        <v>-18.59</v>
      </c>
    </row>
    <row r="40" spans="1:11" ht="12.75">
      <c r="A40" s="131" t="s">
        <v>605</v>
      </c>
      <c r="B40" s="132" t="s">
        <v>557</v>
      </c>
      <c r="C40" s="133">
        <v>7469.99</v>
      </c>
      <c r="D40" s="133">
        <v>389.29</v>
      </c>
      <c r="E40" s="133">
        <v>-7080.7</v>
      </c>
      <c r="F40" s="134">
        <v>0</v>
      </c>
      <c r="G40" s="134">
        <v>0</v>
      </c>
      <c r="H40" s="133">
        <v>0</v>
      </c>
      <c r="I40" s="134">
        <v>0</v>
      </c>
      <c r="J40" s="134">
        <v>0</v>
      </c>
      <c r="K40" s="133">
        <v>-7080.7</v>
      </c>
    </row>
    <row r="41" spans="1:11" ht="12.75">
      <c r="A41" s="131" t="s">
        <v>605</v>
      </c>
      <c r="B41" s="132" t="s">
        <v>559</v>
      </c>
      <c r="C41" s="133">
        <v>2365</v>
      </c>
      <c r="D41" s="133">
        <v>1603</v>
      </c>
      <c r="E41" s="133">
        <v>0</v>
      </c>
      <c r="F41" s="134">
        <v>0</v>
      </c>
      <c r="G41" s="134">
        <v>0</v>
      </c>
      <c r="H41" s="133">
        <v>3</v>
      </c>
      <c r="I41" s="134">
        <v>0</v>
      </c>
      <c r="J41" s="134">
        <v>0</v>
      </c>
      <c r="K41" s="133">
        <v>3</v>
      </c>
    </row>
    <row r="42" spans="1:11" ht="12.75">
      <c r="A42" s="131" t="s">
        <v>605</v>
      </c>
      <c r="B42" s="132" t="s">
        <v>559</v>
      </c>
      <c r="C42" s="133">
        <v>18599.6</v>
      </c>
      <c r="D42" s="133">
        <v>3833.73</v>
      </c>
      <c r="E42" s="133">
        <v>-14765.87</v>
      </c>
      <c r="F42" s="134">
        <v>0</v>
      </c>
      <c r="G42" s="134">
        <v>0</v>
      </c>
      <c r="H42" s="133">
        <v>0</v>
      </c>
      <c r="I42" s="134">
        <v>0</v>
      </c>
      <c r="J42" s="134">
        <v>0</v>
      </c>
      <c r="K42" s="133">
        <v>-14765.87</v>
      </c>
    </row>
    <row r="43" spans="1:11" ht="12.75">
      <c r="A43" s="131" t="s">
        <v>605</v>
      </c>
      <c r="B43" s="132" t="s">
        <v>561</v>
      </c>
      <c r="C43" s="133">
        <v>2081.53</v>
      </c>
      <c r="D43" s="133">
        <v>1734.69</v>
      </c>
      <c r="E43" s="133">
        <v>-346.84</v>
      </c>
      <c r="F43" s="134">
        <v>0</v>
      </c>
      <c r="G43" s="134">
        <v>0</v>
      </c>
      <c r="H43" s="133">
        <v>0</v>
      </c>
      <c r="I43" s="134">
        <v>0</v>
      </c>
      <c r="J43" s="134">
        <v>0</v>
      </c>
      <c r="K43" s="133">
        <v>-346.84</v>
      </c>
    </row>
    <row r="44" spans="1:11" ht="12.75">
      <c r="A44" s="131" t="s">
        <v>605</v>
      </c>
      <c r="B44" s="132" t="s">
        <v>563</v>
      </c>
      <c r="C44" s="133">
        <v>20092.46</v>
      </c>
      <c r="D44" s="133">
        <v>4808.9</v>
      </c>
      <c r="E44" s="133">
        <v>-15283.56</v>
      </c>
      <c r="F44" s="134">
        <v>0</v>
      </c>
      <c r="G44" s="134">
        <v>0</v>
      </c>
      <c r="H44" s="133">
        <v>0</v>
      </c>
      <c r="I44" s="134">
        <v>0</v>
      </c>
      <c r="J44" s="134">
        <v>0</v>
      </c>
      <c r="K44" s="133">
        <v>-15283.56</v>
      </c>
    </row>
    <row r="45" spans="1:11" ht="12.75">
      <c r="A45" s="239" t="s">
        <v>606</v>
      </c>
      <c r="B45" s="240"/>
      <c r="C45" s="135">
        <f aca="true" t="shared" si="0" ref="C45:K45">SUM(C14:C44)</f>
        <v>787187.7799999999</v>
      </c>
      <c r="D45" s="135">
        <f t="shared" si="0"/>
        <v>254285.09</v>
      </c>
      <c r="E45" s="135">
        <f t="shared" si="0"/>
        <v>-218092.32</v>
      </c>
      <c r="F45" s="135">
        <f t="shared" si="0"/>
        <v>0</v>
      </c>
      <c r="G45" s="135">
        <f t="shared" si="0"/>
        <v>0</v>
      </c>
      <c r="H45" s="135">
        <f t="shared" si="0"/>
        <v>-9962.890000000001</v>
      </c>
      <c r="I45" s="135">
        <f t="shared" si="0"/>
        <v>0</v>
      </c>
      <c r="J45" s="135">
        <f t="shared" si="0"/>
        <v>0</v>
      </c>
      <c r="K45" s="135">
        <f t="shared" si="0"/>
        <v>-228055.21000000002</v>
      </c>
    </row>
    <row r="46" spans="1:11" ht="12.75">
      <c r="A46" s="131" t="s">
        <v>605</v>
      </c>
      <c r="B46" s="134" t="s">
        <v>565</v>
      </c>
      <c r="C46" s="136">
        <v>800</v>
      </c>
      <c r="D46" s="136">
        <v>602</v>
      </c>
      <c r="E46" s="136">
        <v>0</v>
      </c>
      <c r="F46" s="137">
        <v>0</v>
      </c>
      <c r="G46" s="137">
        <v>0</v>
      </c>
      <c r="H46" s="136">
        <v>18</v>
      </c>
      <c r="I46" s="137">
        <v>0</v>
      </c>
      <c r="J46" s="137">
        <v>0</v>
      </c>
      <c r="K46" s="136">
        <v>18</v>
      </c>
    </row>
    <row r="47" spans="1:11" ht="12.75">
      <c r="A47" s="131" t="s">
        <v>605</v>
      </c>
      <c r="B47" s="134" t="s">
        <v>565</v>
      </c>
      <c r="C47" s="136">
        <v>26197.9</v>
      </c>
      <c r="D47" s="136">
        <v>6919.99</v>
      </c>
      <c r="E47" s="136">
        <v>-19277.91</v>
      </c>
      <c r="F47" s="137">
        <v>0</v>
      </c>
      <c r="G47" s="137">
        <v>0</v>
      </c>
      <c r="H47" s="136">
        <v>0</v>
      </c>
      <c r="I47" s="137">
        <v>0</v>
      </c>
      <c r="J47" s="137">
        <v>0</v>
      </c>
      <c r="K47" s="136">
        <v>-19277.91</v>
      </c>
    </row>
    <row r="48" spans="1:11" ht="12.75">
      <c r="A48" s="131" t="s">
        <v>605</v>
      </c>
      <c r="B48" s="134" t="s">
        <v>567</v>
      </c>
      <c r="C48" s="136">
        <v>10090.5</v>
      </c>
      <c r="D48" s="136">
        <v>2828</v>
      </c>
      <c r="E48" s="136">
        <v>-7262.5</v>
      </c>
      <c r="F48" s="137">
        <v>0</v>
      </c>
      <c r="G48" s="137">
        <v>0</v>
      </c>
      <c r="H48" s="136">
        <v>0</v>
      </c>
      <c r="I48" s="137">
        <v>0</v>
      </c>
      <c r="J48" s="137">
        <v>0</v>
      </c>
      <c r="K48" s="136">
        <v>-7262.5</v>
      </c>
    </row>
    <row r="49" spans="1:11" ht="12.75">
      <c r="A49" s="131" t="s">
        <v>605</v>
      </c>
      <c r="B49" s="134" t="s">
        <v>569</v>
      </c>
      <c r="C49" s="136">
        <v>10687.09</v>
      </c>
      <c r="D49" s="136">
        <v>5187.65</v>
      </c>
      <c r="E49" s="136">
        <v>-5499.44</v>
      </c>
      <c r="F49" s="137">
        <v>0</v>
      </c>
      <c r="G49" s="137">
        <v>0</v>
      </c>
      <c r="H49" s="136">
        <v>0</v>
      </c>
      <c r="I49" s="137">
        <v>0</v>
      </c>
      <c r="J49" s="137">
        <v>0</v>
      </c>
      <c r="K49" s="136">
        <v>-5499.44</v>
      </c>
    </row>
    <row r="50" spans="1:11" ht="12.75">
      <c r="A50" s="131" t="s">
        <v>605</v>
      </c>
      <c r="B50" s="134" t="s">
        <v>571</v>
      </c>
      <c r="C50" s="136">
        <v>24660.54</v>
      </c>
      <c r="D50" s="136">
        <v>13587.37</v>
      </c>
      <c r="E50" s="136">
        <v>-11073.17</v>
      </c>
      <c r="F50" s="137">
        <v>0</v>
      </c>
      <c r="G50" s="137">
        <v>0</v>
      </c>
      <c r="H50" s="136">
        <v>0</v>
      </c>
      <c r="I50" s="137">
        <v>0</v>
      </c>
      <c r="J50" s="137">
        <v>0</v>
      </c>
      <c r="K50" s="136">
        <v>-11073.17</v>
      </c>
    </row>
    <row r="51" spans="1:11" ht="12.75">
      <c r="A51" s="131" t="s">
        <v>605</v>
      </c>
      <c r="B51" s="134" t="s">
        <v>573</v>
      </c>
      <c r="C51" s="136">
        <v>15463.94</v>
      </c>
      <c r="D51" s="136">
        <v>6650.17</v>
      </c>
      <c r="E51" s="136">
        <v>-8813.77</v>
      </c>
      <c r="F51" s="137">
        <v>0</v>
      </c>
      <c r="G51" s="137">
        <v>0</v>
      </c>
      <c r="H51" s="136">
        <v>0</v>
      </c>
      <c r="I51" s="137">
        <v>0</v>
      </c>
      <c r="J51" s="137">
        <v>0</v>
      </c>
      <c r="K51" s="136">
        <v>-8813.77</v>
      </c>
    </row>
    <row r="52" spans="1:11" ht="12.75">
      <c r="A52" s="131" t="s">
        <v>605</v>
      </c>
      <c r="B52" s="134" t="s">
        <v>575</v>
      </c>
      <c r="C52" s="136">
        <v>14876</v>
      </c>
      <c r="D52" s="136">
        <v>8356.32</v>
      </c>
      <c r="E52" s="136">
        <v>0</v>
      </c>
      <c r="F52" s="137">
        <v>0</v>
      </c>
      <c r="G52" s="137">
        <v>0</v>
      </c>
      <c r="H52" s="136">
        <v>-854.28</v>
      </c>
      <c r="I52" s="137">
        <v>0</v>
      </c>
      <c r="J52" s="137">
        <v>0</v>
      </c>
      <c r="K52" s="136">
        <v>-854.28</v>
      </c>
    </row>
    <row r="53" spans="1:11" ht="12.75">
      <c r="A53" s="131" t="s">
        <v>605</v>
      </c>
      <c r="B53" s="134" t="s">
        <v>575</v>
      </c>
      <c r="C53" s="136">
        <v>16910.17</v>
      </c>
      <c r="D53" s="136">
        <v>10097.22</v>
      </c>
      <c r="E53" s="136">
        <v>-6812.95</v>
      </c>
      <c r="F53" s="137">
        <v>0</v>
      </c>
      <c r="G53" s="137">
        <v>0</v>
      </c>
      <c r="H53" s="136">
        <v>0</v>
      </c>
      <c r="I53" s="137">
        <v>0</v>
      </c>
      <c r="J53" s="137">
        <v>0</v>
      </c>
      <c r="K53" s="138">
        <v>-6812.95</v>
      </c>
    </row>
    <row r="54" spans="1:11" ht="12.75">
      <c r="A54" s="239" t="s">
        <v>232</v>
      </c>
      <c r="B54" s="240"/>
      <c r="C54" s="135">
        <v>119686.14</v>
      </c>
      <c r="D54" s="135">
        <f>SUM(D46:D53)</f>
        <v>54228.72</v>
      </c>
      <c r="E54" s="135">
        <v>-54899.19</v>
      </c>
      <c r="F54" s="135">
        <v>0</v>
      </c>
      <c r="G54" s="135">
        <v>0</v>
      </c>
      <c r="H54" s="135">
        <f>SUM(H46:H53)</f>
        <v>-836.28</v>
      </c>
      <c r="I54" s="135">
        <v>0</v>
      </c>
      <c r="J54" s="135">
        <v>0</v>
      </c>
      <c r="K54" s="135">
        <f>SUM(K46:K53)</f>
        <v>-59576.01999999999</v>
      </c>
    </row>
    <row r="55" spans="1:11" ht="12.75">
      <c r="A55" s="131" t="s">
        <v>605</v>
      </c>
      <c r="B55" s="139" t="s">
        <v>579</v>
      </c>
      <c r="C55" s="133">
        <v>22344.5</v>
      </c>
      <c r="D55" s="133">
        <v>24556.5</v>
      </c>
      <c r="E55" s="133">
        <v>2212</v>
      </c>
      <c r="F55" s="134">
        <v>0</v>
      </c>
      <c r="G55" s="134">
        <v>0</v>
      </c>
      <c r="H55" s="133">
        <v>0</v>
      </c>
      <c r="I55" s="134">
        <v>0</v>
      </c>
      <c r="J55" s="134">
        <v>0</v>
      </c>
      <c r="K55" s="133">
        <v>2212</v>
      </c>
    </row>
    <row r="56" spans="1:11" ht="12.75">
      <c r="A56" s="131" t="s">
        <v>605</v>
      </c>
      <c r="B56" s="139" t="s">
        <v>580</v>
      </c>
      <c r="C56" s="133">
        <v>13389.58</v>
      </c>
      <c r="D56" s="133">
        <v>13497.16</v>
      </c>
      <c r="E56" s="133">
        <v>0</v>
      </c>
      <c r="F56" s="134">
        <v>0</v>
      </c>
      <c r="G56" s="134">
        <v>0</v>
      </c>
      <c r="H56" s="133">
        <v>-182.39</v>
      </c>
      <c r="I56" s="134">
        <v>0</v>
      </c>
      <c r="J56" s="134">
        <v>0</v>
      </c>
      <c r="K56" s="133">
        <v>-182.39</v>
      </c>
    </row>
    <row r="57" spans="1:11" ht="12.75">
      <c r="A57" s="131" t="s">
        <v>605</v>
      </c>
      <c r="B57" s="139" t="s">
        <v>580</v>
      </c>
      <c r="C57" s="133">
        <v>14972.45</v>
      </c>
      <c r="D57" s="133">
        <v>27972</v>
      </c>
      <c r="E57" s="133">
        <v>12999.55</v>
      </c>
      <c r="F57" s="134">
        <v>0</v>
      </c>
      <c r="G57" s="134">
        <v>0</v>
      </c>
      <c r="H57" s="133">
        <v>0</v>
      </c>
      <c r="I57" s="134">
        <v>0</v>
      </c>
      <c r="J57" s="134">
        <v>0</v>
      </c>
      <c r="K57" s="133">
        <v>12999.55</v>
      </c>
    </row>
    <row r="58" spans="1:11" ht="12.75">
      <c r="A58" s="131" t="s">
        <v>605</v>
      </c>
      <c r="B58" s="139" t="s">
        <v>581</v>
      </c>
      <c r="C58" s="133">
        <v>14225.7</v>
      </c>
      <c r="D58" s="133">
        <v>27405</v>
      </c>
      <c r="E58" s="133">
        <v>13179.3</v>
      </c>
      <c r="F58" s="134">
        <v>0</v>
      </c>
      <c r="G58" s="134">
        <v>0</v>
      </c>
      <c r="H58" s="133">
        <v>0</v>
      </c>
      <c r="I58" s="134">
        <v>0</v>
      </c>
      <c r="J58" s="134">
        <v>0</v>
      </c>
      <c r="K58" s="133">
        <v>13179.3</v>
      </c>
    </row>
    <row r="59" spans="1:11" ht="12.75">
      <c r="A59" s="131" t="s">
        <v>605</v>
      </c>
      <c r="B59" s="139" t="s">
        <v>582</v>
      </c>
      <c r="C59" s="133">
        <v>13799.64</v>
      </c>
      <c r="D59" s="133">
        <v>13864.2</v>
      </c>
      <c r="E59" s="133">
        <v>0</v>
      </c>
      <c r="F59" s="134">
        <v>0</v>
      </c>
      <c r="G59" s="134">
        <v>0</v>
      </c>
      <c r="H59" s="133">
        <v>65.1</v>
      </c>
      <c r="I59" s="134">
        <v>0</v>
      </c>
      <c r="J59" s="134">
        <v>0</v>
      </c>
      <c r="K59" s="133">
        <v>65.1</v>
      </c>
    </row>
    <row r="60" spans="1:11" ht="12.75">
      <c r="A60" s="131" t="s">
        <v>605</v>
      </c>
      <c r="B60" s="139" t="s">
        <v>582</v>
      </c>
      <c r="C60" s="133">
        <v>14288.36</v>
      </c>
      <c r="D60" s="133">
        <v>27728.4</v>
      </c>
      <c r="E60" s="133">
        <v>13440.04</v>
      </c>
      <c r="F60" s="134">
        <v>0</v>
      </c>
      <c r="G60" s="134">
        <v>0</v>
      </c>
      <c r="H60" s="133">
        <v>0</v>
      </c>
      <c r="I60" s="134">
        <v>0</v>
      </c>
      <c r="J60" s="134">
        <v>0</v>
      </c>
      <c r="K60" s="133">
        <v>13440.04</v>
      </c>
    </row>
    <row r="61" spans="1:11" ht="12.75">
      <c r="A61" s="131" t="s">
        <v>605</v>
      </c>
      <c r="B61" s="139" t="s">
        <v>583</v>
      </c>
      <c r="C61" s="133">
        <v>22615.37</v>
      </c>
      <c r="D61" s="133">
        <v>41427.6</v>
      </c>
      <c r="E61" s="133">
        <v>18812.23</v>
      </c>
      <c r="F61" s="134">
        <v>0</v>
      </c>
      <c r="G61" s="134">
        <v>0</v>
      </c>
      <c r="H61" s="133">
        <v>0</v>
      </c>
      <c r="I61" s="134">
        <v>0</v>
      </c>
      <c r="J61" s="134">
        <v>0</v>
      </c>
      <c r="K61" s="133">
        <v>18812.23</v>
      </c>
    </row>
    <row r="62" spans="1:11" ht="12.75">
      <c r="A62" s="131" t="s">
        <v>605</v>
      </c>
      <c r="B62" s="139" t="s">
        <v>584</v>
      </c>
      <c r="C62" s="133">
        <v>21266.06</v>
      </c>
      <c r="D62" s="133">
        <v>31989.5</v>
      </c>
      <c r="E62" s="133">
        <v>0</v>
      </c>
      <c r="F62" s="134">
        <v>0</v>
      </c>
      <c r="G62" s="134">
        <v>0</v>
      </c>
      <c r="H62" s="133">
        <v>-186.8</v>
      </c>
      <c r="I62" s="134">
        <v>0</v>
      </c>
      <c r="J62" s="134">
        <v>0</v>
      </c>
      <c r="K62" s="133">
        <v>-186.8</v>
      </c>
    </row>
    <row r="63" spans="1:11" ht="12.75">
      <c r="A63" s="131" t="s">
        <v>605</v>
      </c>
      <c r="B63" s="139" t="s">
        <v>584</v>
      </c>
      <c r="C63" s="133">
        <v>31074.09</v>
      </c>
      <c r="D63" s="133">
        <v>41100</v>
      </c>
      <c r="E63" s="133">
        <v>10025.91</v>
      </c>
      <c r="F63" s="134">
        <v>0</v>
      </c>
      <c r="G63" s="134">
        <v>0</v>
      </c>
      <c r="H63" s="133">
        <v>0</v>
      </c>
      <c r="I63" s="134">
        <v>0</v>
      </c>
      <c r="J63" s="134">
        <v>0</v>
      </c>
      <c r="K63" s="133">
        <v>10025.91</v>
      </c>
    </row>
    <row r="64" spans="1:11" ht="12.75">
      <c r="A64" s="131" t="s">
        <v>605</v>
      </c>
      <c r="B64" s="139" t="s">
        <v>585</v>
      </c>
      <c r="C64" s="133">
        <v>58771.31</v>
      </c>
      <c r="D64" s="133">
        <v>89076</v>
      </c>
      <c r="E64" s="133">
        <v>0</v>
      </c>
      <c r="F64" s="134">
        <v>0</v>
      </c>
      <c r="G64" s="134">
        <v>0</v>
      </c>
      <c r="H64" s="133">
        <v>26</v>
      </c>
      <c r="I64" s="134">
        <v>0</v>
      </c>
      <c r="J64" s="134">
        <v>0</v>
      </c>
      <c r="K64" s="133">
        <v>26</v>
      </c>
    </row>
    <row r="65" spans="1:11" ht="12.75">
      <c r="A65" s="131" t="s">
        <v>605</v>
      </c>
      <c r="B65" s="139" t="s">
        <v>585</v>
      </c>
      <c r="C65" s="133">
        <v>17300.71</v>
      </c>
      <c r="D65" s="133">
        <v>29121</v>
      </c>
      <c r="E65" s="133">
        <v>11820.29</v>
      </c>
      <c r="F65" s="134">
        <v>0</v>
      </c>
      <c r="G65" s="134">
        <v>0</v>
      </c>
      <c r="H65" s="133">
        <v>0</v>
      </c>
      <c r="I65" s="134">
        <v>0</v>
      </c>
      <c r="J65" s="134">
        <v>0</v>
      </c>
      <c r="K65" s="133">
        <v>11820.29</v>
      </c>
    </row>
    <row r="66" spans="1:11" ht="12.75">
      <c r="A66" s="131" t="s">
        <v>605</v>
      </c>
      <c r="B66" s="139" t="s">
        <v>586</v>
      </c>
      <c r="C66" s="133">
        <v>26403.45</v>
      </c>
      <c r="D66" s="133">
        <v>28600</v>
      </c>
      <c r="E66" s="133">
        <v>0</v>
      </c>
      <c r="F66" s="134">
        <v>0</v>
      </c>
      <c r="G66" s="134">
        <v>0</v>
      </c>
      <c r="H66" s="133">
        <v>-598.4</v>
      </c>
      <c r="I66" s="134">
        <v>0</v>
      </c>
      <c r="J66" s="134">
        <v>0</v>
      </c>
      <c r="K66" s="133">
        <v>-598.4</v>
      </c>
    </row>
    <row r="67" spans="1:11" ht="12.75">
      <c r="A67" s="131" t="s">
        <v>605</v>
      </c>
      <c r="B67" s="139" t="s">
        <v>587</v>
      </c>
      <c r="C67" s="133">
        <v>7589.52</v>
      </c>
      <c r="D67" s="133">
        <v>7299.6</v>
      </c>
      <c r="E67" s="133">
        <v>0</v>
      </c>
      <c r="F67" s="134">
        <v>0</v>
      </c>
      <c r="G67" s="134">
        <v>0</v>
      </c>
      <c r="H67" s="133">
        <v>-157.2</v>
      </c>
      <c r="I67" s="134">
        <v>0</v>
      </c>
      <c r="J67" s="134">
        <v>0</v>
      </c>
      <c r="K67" s="133">
        <v>-157.2</v>
      </c>
    </row>
    <row r="68" spans="1:11" ht="12.75">
      <c r="A68" s="140"/>
      <c r="B68" s="141"/>
      <c r="C68" s="142">
        <f>SUM(C55:C67)</f>
        <v>278040.74</v>
      </c>
      <c r="D68" s="142">
        <f>SUM(D55:D67)</f>
        <v>403636.95999999996</v>
      </c>
      <c r="E68" s="142">
        <f>SUM(E55:E67)</f>
        <v>82489.32</v>
      </c>
      <c r="F68" s="143">
        <v>0</v>
      </c>
      <c r="G68" s="143">
        <v>0</v>
      </c>
      <c r="H68" s="142">
        <f>SUM(H55:H67)</f>
        <v>-1033.69</v>
      </c>
      <c r="I68" s="143">
        <v>0</v>
      </c>
      <c r="J68" s="143">
        <v>0</v>
      </c>
      <c r="K68" s="142">
        <f>SUM(K55:K67)</f>
        <v>81455.63000000002</v>
      </c>
    </row>
    <row r="69" spans="1:11" ht="12.75">
      <c r="A69" s="241" t="s">
        <v>607</v>
      </c>
      <c r="B69" s="242"/>
      <c r="C69" s="142">
        <f>C68+C54+C45</f>
        <v>1184914.66</v>
      </c>
      <c r="D69" s="142">
        <f>D68+D54+D45</f>
        <v>712150.7699999999</v>
      </c>
      <c r="E69" s="142">
        <v>0</v>
      </c>
      <c r="F69" s="143">
        <v>0</v>
      </c>
      <c r="G69" s="143">
        <v>0</v>
      </c>
      <c r="H69" s="142">
        <f>H68+H54+H45</f>
        <v>-11832.86</v>
      </c>
      <c r="I69" s="143">
        <v>0</v>
      </c>
      <c r="J69" s="143">
        <v>0</v>
      </c>
      <c r="K69" s="142">
        <f>K68+K54+K45</f>
        <v>-206175.59999999998</v>
      </c>
    </row>
    <row r="70" spans="1:11" ht="12.75">
      <c r="A70" s="131" t="s">
        <v>608</v>
      </c>
      <c r="B70" s="132" t="s">
        <v>524</v>
      </c>
      <c r="C70" s="133">
        <v>4500</v>
      </c>
      <c r="D70" s="133">
        <v>0</v>
      </c>
      <c r="E70" s="133">
        <v>0</v>
      </c>
      <c r="F70" s="134">
        <v>0</v>
      </c>
      <c r="G70" s="134">
        <v>0</v>
      </c>
      <c r="H70" s="133">
        <v>0</v>
      </c>
      <c r="I70" s="134">
        <v>0</v>
      </c>
      <c r="J70" s="134">
        <v>0</v>
      </c>
      <c r="K70" s="133">
        <v>0</v>
      </c>
    </row>
    <row r="71" spans="1:11" ht="12.75">
      <c r="A71" s="131" t="s">
        <v>608</v>
      </c>
      <c r="B71" s="132" t="s">
        <v>524</v>
      </c>
      <c r="C71" s="133">
        <v>32679.87</v>
      </c>
      <c r="D71" s="133">
        <v>0</v>
      </c>
      <c r="E71" s="133">
        <v>-32679.87</v>
      </c>
      <c r="F71" s="134">
        <v>0</v>
      </c>
      <c r="G71" s="134">
        <v>0</v>
      </c>
      <c r="H71" s="133">
        <v>0</v>
      </c>
      <c r="I71" s="134">
        <v>0</v>
      </c>
      <c r="J71" s="134">
        <v>0</v>
      </c>
      <c r="K71" s="133">
        <v>-32679.87</v>
      </c>
    </row>
    <row r="72" spans="1:11" ht="12.75">
      <c r="A72" s="131" t="s">
        <v>608</v>
      </c>
      <c r="B72" s="132" t="s">
        <v>526</v>
      </c>
      <c r="C72" s="133">
        <v>852.89</v>
      </c>
      <c r="D72" s="133">
        <v>1319.06</v>
      </c>
      <c r="E72" s="133">
        <v>466.17</v>
      </c>
      <c r="F72" s="134">
        <v>0</v>
      </c>
      <c r="G72" s="134">
        <v>0</v>
      </c>
      <c r="H72" s="133">
        <v>0</v>
      </c>
      <c r="I72" s="134">
        <v>0</v>
      </c>
      <c r="J72" s="134">
        <v>0</v>
      </c>
      <c r="K72" s="133">
        <v>466.17</v>
      </c>
    </row>
    <row r="73" spans="1:11" ht="12.75">
      <c r="A73" s="131" t="s">
        <v>608</v>
      </c>
      <c r="B73" s="132" t="s">
        <v>528</v>
      </c>
      <c r="C73" s="133">
        <v>49302.12</v>
      </c>
      <c r="D73" s="133">
        <v>6373.62</v>
      </c>
      <c r="E73" s="133">
        <v>0</v>
      </c>
      <c r="F73" s="134">
        <v>0</v>
      </c>
      <c r="G73" s="134">
        <v>0</v>
      </c>
      <c r="H73" s="133">
        <v>-869.13</v>
      </c>
      <c r="I73" s="134">
        <v>0</v>
      </c>
      <c r="J73" s="134">
        <v>0</v>
      </c>
      <c r="K73" s="133">
        <v>-869.13</v>
      </c>
    </row>
    <row r="74" spans="1:11" ht="12.75">
      <c r="A74" s="131" t="s">
        <v>608</v>
      </c>
      <c r="B74" s="132" t="s">
        <v>530</v>
      </c>
      <c r="C74" s="133">
        <v>60663.12</v>
      </c>
      <c r="D74" s="133">
        <v>6937.18</v>
      </c>
      <c r="E74" s="133">
        <v>0</v>
      </c>
      <c r="F74" s="134">
        <v>0</v>
      </c>
      <c r="G74" s="134">
        <v>0</v>
      </c>
      <c r="H74" s="133">
        <v>-124.62</v>
      </c>
      <c r="I74" s="134">
        <v>0</v>
      </c>
      <c r="J74" s="134">
        <v>0</v>
      </c>
      <c r="K74" s="133">
        <v>-124.62</v>
      </c>
    </row>
    <row r="75" spans="1:11" ht="12.75">
      <c r="A75" s="131" t="s">
        <v>608</v>
      </c>
      <c r="B75" s="132" t="s">
        <v>530</v>
      </c>
      <c r="C75" s="133">
        <v>6394.47</v>
      </c>
      <c r="D75" s="133">
        <v>1305.11</v>
      </c>
      <c r="E75" s="133">
        <v>-5089.36</v>
      </c>
      <c r="F75" s="134">
        <v>0</v>
      </c>
      <c r="G75" s="134">
        <v>0</v>
      </c>
      <c r="H75" s="133">
        <v>0</v>
      </c>
      <c r="I75" s="134">
        <v>0</v>
      </c>
      <c r="J75" s="134">
        <v>0</v>
      </c>
      <c r="K75" s="133">
        <v>-5089.36</v>
      </c>
    </row>
    <row r="76" spans="1:11" ht="12.75">
      <c r="A76" s="131" t="s">
        <v>608</v>
      </c>
      <c r="B76" s="132" t="s">
        <v>532</v>
      </c>
      <c r="C76" s="133">
        <v>24016.8</v>
      </c>
      <c r="D76" s="133">
        <v>1735.82</v>
      </c>
      <c r="E76" s="133">
        <v>0</v>
      </c>
      <c r="F76" s="134">
        <v>0</v>
      </c>
      <c r="G76" s="134">
        <v>0</v>
      </c>
      <c r="H76" s="133">
        <v>-150.94</v>
      </c>
      <c r="I76" s="134">
        <v>0</v>
      </c>
      <c r="J76" s="134">
        <v>0</v>
      </c>
      <c r="K76" s="133">
        <v>-150.94</v>
      </c>
    </row>
    <row r="77" spans="1:11" ht="12.75">
      <c r="A77" s="131" t="s">
        <v>608</v>
      </c>
      <c r="B77" s="132" t="s">
        <v>534</v>
      </c>
      <c r="C77" s="133">
        <v>46768.75</v>
      </c>
      <c r="D77" s="133">
        <v>6221.8</v>
      </c>
      <c r="E77" s="133">
        <v>0</v>
      </c>
      <c r="F77" s="134">
        <v>0</v>
      </c>
      <c r="G77" s="134">
        <v>0</v>
      </c>
      <c r="H77" s="133">
        <v>0</v>
      </c>
      <c r="I77" s="134">
        <v>0</v>
      </c>
      <c r="J77" s="134">
        <v>0</v>
      </c>
      <c r="K77" s="133">
        <v>0</v>
      </c>
    </row>
    <row r="78" spans="1:11" ht="12.75">
      <c r="A78" s="131" t="s">
        <v>608</v>
      </c>
      <c r="B78" s="132" t="s">
        <v>534</v>
      </c>
      <c r="C78" s="133">
        <v>1587.8</v>
      </c>
      <c r="D78" s="133">
        <v>348.43</v>
      </c>
      <c r="E78" s="133">
        <v>-1239.37</v>
      </c>
      <c r="F78" s="134">
        <v>0</v>
      </c>
      <c r="G78" s="134">
        <v>0</v>
      </c>
      <c r="H78" s="133">
        <v>0</v>
      </c>
      <c r="I78" s="134">
        <v>0</v>
      </c>
      <c r="J78" s="134">
        <v>0</v>
      </c>
      <c r="K78" s="133">
        <v>-1239.37</v>
      </c>
    </row>
    <row r="79" spans="1:11" ht="12.75">
      <c r="A79" s="131" t="s">
        <v>608</v>
      </c>
      <c r="B79" s="132" t="s">
        <v>536</v>
      </c>
      <c r="C79" s="133">
        <v>28692.21</v>
      </c>
      <c r="D79" s="133">
        <v>9974.84</v>
      </c>
      <c r="E79" s="133">
        <v>0</v>
      </c>
      <c r="F79" s="134">
        <v>0</v>
      </c>
      <c r="G79" s="134">
        <v>0</v>
      </c>
      <c r="H79" s="133">
        <v>0</v>
      </c>
      <c r="I79" s="134">
        <v>0</v>
      </c>
      <c r="J79" s="134">
        <v>0</v>
      </c>
      <c r="K79" s="133">
        <v>0</v>
      </c>
    </row>
    <row r="80" spans="1:11" ht="12.75">
      <c r="A80" s="131" t="s">
        <v>608</v>
      </c>
      <c r="B80" s="132" t="s">
        <v>536</v>
      </c>
      <c r="C80" s="133">
        <v>1055.25</v>
      </c>
      <c r="D80" s="133">
        <v>580</v>
      </c>
      <c r="E80" s="133">
        <v>-475.25</v>
      </c>
      <c r="F80" s="134">
        <v>0</v>
      </c>
      <c r="G80" s="134">
        <v>0</v>
      </c>
      <c r="H80" s="133">
        <v>0</v>
      </c>
      <c r="I80" s="134">
        <v>0</v>
      </c>
      <c r="J80" s="134">
        <v>0</v>
      </c>
      <c r="K80" s="133">
        <v>-475.25</v>
      </c>
    </row>
    <row r="81" spans="1:11" ht="12.75">
      <c r="A81" s="131" t="s">
        <v>608</v>
      </c>
      <c r="B81" s="132" t="s">
        <v>538</v>
      </c>
      <c r="C81" s="133">
        <v>7780</v>
      </c>
      <c r="D81" s="133">
        <v>3700</v>
      </c>
      <c r="E81" s="133">
        <v>0</v>
      </c>
      <c r="F81" s="134">
        <v>0</v>
      </c>
      <c r="G81" s="134">
        <v>0</v>
      </c>
      <c r="H81" s="133">
        <v>0</v>
      </c>
      <c r="I81" s="134">
        <v>0</v>
      </c>
      <c r="J81" s="134">
        <v>0</v>
      </c>
      <c r="K81" s="133">
        <v>0</v>
      </c>
    </row>
    <row r="82" spans="1:11" ht="12.75">
      <c r="A82" s="131" t="s">
        <v>608</v>
      </c>
      <c r="B82" s="132" t="s">
        <v>538</v>
      </c>
      <c r="C82" s="133">
        <v>13684.76</v>
      </c>
      <c r="D82" s="133">
        <v>5369.07</v>
      </c>
      <c r="E82" s="133">
        <v>-8315.69</v>
      </c>
      <c r="F82" s="134">
        <v>0</v>
      </c>
      <c r="G82" s="134">
        <v>0</v>
      </c>
      <c r="H82" s="133">
        <v>0</v>
      </c>
      <c r="I82" s="134">
        <v>0</v>
      </c>
      <c r="J82" s="134">
        <v>0</v>
      </c>
      <c r="K82" s="133">
        <v>-8315.69</v>
      </c>
    </row>
    <row r="83" spans="1:11" ht="12.75">
      <c r="A83" s="131" t="s">
        <v>608</v>
      </c>
      <c r="B83" s="132" t="s">
        <v>540</v>
      </c>
      <c r="C83" s="133">
        <v>22656.3</v>
      </c>
      <c r="D83" s="133">
        <v>4645.12</v>
      </c>
      <c r="E83" s="133">
        <v>0</v>
      </c>
      <c r="F83" s="134">
        <v>0</v>
      </c>
      <c r="G83" s="134">
        <v>0</v>
      </c>
      <c r="H83" s="133">
        <v>-881.56</v>
      </c>
      <c r="I83" s="134">
        <v>0</v>
      </c>
      <c r="J83" s="134">
        <v>0</v>
      </c>
      <c r="K83" s="133">
        <v>-881.56</v>
      </c>
    </row>
    <row r="84" spans="1:11" ht="12.75">
      <c r="A84" s="131" t="s">
        <v>608</v>
      </c>
      <c r="B84" s="132" t="s">
        <v>540</v>
      </c>
      <c r="C84" s="133">
        <v>1618.05</v>
      </c>
      <c r="D84" s="133">
        <v>411</v>
      </c>
      <c r="E84" s="133">
        <v>-1207.05</v>
      </c>
      <c r="F84" s="134">
        <v>0</v>
      </c>
      <c r="G84" s="134">
        <v>0</v>
      </c>
      <c r="H84" s="133">
        <v>0</v>
      </c>
      <c r="I84" s="134">
        <v>0</v>
      </c>
      <c r="J84" s="134">
        <v>0</v>
      </c>
      <c r="K84" s="133">
        <v>-1207.05</v>
      </c>
    </row>
    <row r="85" spans="1:11" ht="12.75">
      <c r="A85" s="131" t="s">
        <v>608</v>
      </c>
      <c r="B85" s="132" t="s">
        <v>542</v>
      </c>
      <c r="C85" s="133">
        <v>11744</v>
      </c>
      <c r="D85" s="133">
        <v>5538</v>
      </c>
      <c r="E85" s="133">
        <v>0</v>
      </c>
      <c r="F85" s="134">
        <v>0</v>
      </c>
      <c r="G85" s="134">
        <v>0</v>
      </c>
      <c r="H85" s="133">
        <v>143</v>
      </c>
      <c r="I85" s="134">
        <v>0</v>
      </c>
      <c r="J85" s="134">
        <v>0</v>
      </c>
      <c r="K85" s="133">
        <v>143</v>
      </c>
    </row>
    <row r="86" spans="1:11" ht="12.75">
      <c r="A86" s="131" t="s">
        <v>608</v>
      </c>
      <c r="B86" s="132" t="s">
        <v>542</v>
      </c>
      <c r="C86" s="133">
        <v>4586.95</v>
      </c>
      <c r="D86" s="133">
        <v>2239.91</v>
      </c>
      <c r="E86" s="133">
        <v>-2347.04</v>
      </c>
      <c r="F86" s="134">
        <v>0</v>
      </c>
      <c r="G86" s="134">
        <v>0</v>
      </c>
      <c r="H86" s="133">
        <v>0</v>
      </c>
      <c r="I86" s="134">
        <v>0</v>
      </c>
      <c r="J86" s="134">
        <v>0</v>
      </c>
      <c r="K86" s="133">
        <v>-2347.04</v>
      </c>
    </row>
    <row r="87" spans="1:11" ht="12.75">
      <c r="A87" s="131" t="s">
        <v>608</v>
      </c>
      <c r="B87" s="132" t="s">
        <v>544</v>
      </c>
      <c r="C87" s="133">
        <v>1407</v>
      </c>
      <c r="D87" s="133">
        <v>800</v>
      </c>
      <c r="E87" s="133">
        <v>-607</v>
      </c>
      <c r="F87" s="134">
        <v>0</v>
      </c>
      <c r="G87" s="134">
        <v>0</v>
      </c>
      <c r="H87" s="133">
        <v>0</v>
      </c>
      <c r="I87" s="134">
        <v>0</v>
      </c>
      <c r="J87" s="134">
        <v>0</v>
      </c>
      <c r="K87" s="133">
        <v>-607</v>
      </c>
    </row>
    <row r="88" spans="1:11" ht="12.75">
      <c r="A88" s="131" t="s">
        <v>608</v>
      </c>
      <c r="B88" s="132" t="s">
        <v>502</v>
      </c>
      <c r="C88" s="133">
        <v>32854.92</v>
      </c>
      <c r="D88" s="133">
        <v>6920.45</v>
      </c>
      <c r="E88" s="133">
        <v>-25934.47</v>
      </c>
      <c r="F88" s="134">
        <v>0</v>
      </c>
      <c r="G88" s="134">
        <v>0</v>
      </c>
      <c r="H88" s="133">
        <v>0</v>
      </c>
      <c r="I88" s="134">
        <v>0</v>
      </c>
      <c r="J88" s="134">
        <v>0</v>
      </c>
      <c r="K88" s="133">
        <v>-25934.47</v>
      </c>
    </row>
    <row r="89" spans="1:11" ht="12.75">
      <c r="A89" s="131" t="s">
        <v>608</v>
      </c>
      <c r="B89" s="132" t="s">
        <v>547</v>
      </c>
      <c r="C89" s="133">
        <v>2579.12</v>
      </c>
      <c r="D89" s="133">
        <v>1095.4</v>
      </c>
      <c r="E89" s="133">
        <v>0</v>
      </c>
      <c r="F89" s="134">
        <v>0</v>
      </c>
      <c r="G89" s="134">
        <v>0</v>
      </c>
      <c r="H89" s="133">
        <v>-224.6</v>
      </c>
      <c r="I89" s="134">
        <v>0</v>
      </c>
      <c r="J89" s="134">
        <v>0</v>
      </c>
      <c r="K89" s="133">
        <v>-224.6</v>
      </c>
    </row>
    <row r="90" spans="1:11" ht="12.75">
      <c r="A90" s="131" t="s">
        <v>608</v>
      </c>
      <c r="B90" s="132" t="s">
        <v>549</v>
      </c>
      <c r="C90" s="133">
        <v>32486.1</v>
      </c>
      <c r="D90" s="133">
        <v>7702.94</v>
      </c>
      <c r="E90" s="133">
        <v>0</v>
      </c>
      <c r="F90" s="134">
        <v>0</v>
      </c>
      <c r="G90" s="134">
        <v>0</v>
      </c>
      <c r="H90" s="133">
        <v>-2956.4</v>
      </c>
      <c r="I90" s="134">
        <v>0</v>
      </c>
      <c r="J90" s="134">
        <v>0</v>
      </c>
      <c r="K90" s="133">
        <v>-2956.4</v>
      </c>
    </row>
    <row r="91" spans="1:11" ht="12.75">
      <c r="A91" s="131" t="s">
        <v>608</v>
      </c>
      <c r="B91" s="132" t="s">
        <v>551</v>
      </c>
      <c r="C91" s="133">
        <v>52617.79</v>
      </c>
      <c r="D91" s="133">
        <v>13451.85</v>
      </c>
      <c r="E91" s="133">
        <v>-39165.94</v>
      </c>
      <c r="F91" s="134">
        <v>0</v>
      </c>
      <c r="G91" s="134">
        <v>0</v>
      </c>
      <c r="H91" s="133">
        <v>0</v>
      </c>
      <c r="I91" s="134">
        <v>0</v>
      </c>
      <c r="J91" s="134">
        <v>0</v>
      </c>
      <c r="K91" s="133">
        <v>-39165.94</v>
      </c>
    </row>
    <row r="92" spans="1:11" ht="12.75">
      <c r="A92" s="131" t="s">
        <v>608</v>
      </c>
      <c r="B92" s="132" t="s">
        <v>553</v>
      </c>
      <c r="C92" s="133">
        <v>130574</v>
      </c>
      <c r="D92" s="133">
        <v>68551.35</v>
      </c>
      <c r="E92" s="133">
        <v>0</v>
      </c>
      <c r="F92" s="134">
        <v>0</v>
      </c>
      <c r="G92" s="134">
        <v>0</v>
      </c>
      <c r="H92" s="133">
        <v>-10445.92</v>
      </c>
      <c r="I92" s="134">
        <v>0</v>
      </c>
      <c r="J92" s="134">
        <v>0</v>
      </c>
      <c r="K92" s="133">
        <v>-10445.92</v>
      </c>
    </row>
    <row r="93" spans="1:11" ht="12.75">
      <c r="A93" s="131" t="s">
        <v>608</v>
      </c>
      <c r="B93" s="132" t="s">
        <v>553</v>
      </c>
      <c r="C93" s="133">
        <v>141593</v>
      </c>
      <c r="D93" s="133">
        <v>74336.33</v>
      </c>
      <c r="E93" s="133">
        <v>-67256.67</v>
      </c>
      <c r="F93" s="134">
        <v>0</v>
      </c>
      <c r="G93" s="134">
        <v>0</v>
      </c>
      <c r="H93" s="133">
        <v>0</v>
      </c>
      <c r="I93" s="134">
        <v>0</v>
      </c>
      <c r="J93" s="134">
        <v>0</v>
      </c>
      <c r="K93" s="133">
        <v>-67256.67</v>
      </c>
    </row>
    <row r="94" spans="1:11" ht="12.75">
      <c r="A94" s="131" t="s">
        <v>608</v>
      </c>
      <c r="B94" s="132" t="s">
        <v>555</v>
      </c>
      <c r="C94" s="133">
        <v>19473.43</v>
      </c>
      <c r="D94" s="133">
        <v>3409.47</v>
      </c>
      <c r="E94" s="133">
        <v>0</v>
      </c>
      <c r="F94" s="134">
        <v>0</v>
      </c>
      <c r="G94" s="134">
        <v>0</v>
      </c>
      <c r="H94" s="133">
        <v>151.53</v>
      </c>
      <c r="I94" s="134">
        <v>0</v>
      </c>
      <c r="J94" s="134">
        <v>0</v>
      </c>
      <c r="K94" s="133">
        <v>151.53</v>
      </c>
    </row>
    <row r="95" spans="1:11" ht="12.75">
      <c r="A95" s="131" t="s">
        <v>608</v>
      </c>
      <c r="B95" s="132" t="s">
        <v>557</v>
      </c>
      <c r="C95" s="133">
        <v>4410.5</v>
      </c>
      <c r="D95" s="133">
        <v>299.96</v>
      </c>
      <c r="E95" s="133">
        <v>0</v>
      </c>
      <c r="F95" s="134">
        <v>0</v>
      </c>
      <c r="G95" s="134">
        <v>0</v>
      </c>
      <c r="H95" s="133">
        <v>-19.83</v>
      </c>
      <c r="I95" s="134">
        <v>0</v>
      </c>
      <c r="J95" s="134">
        <v>0</v>
      </c>
      <c r="K95" s="133">
        <v>-19.83</v>
      </c>
    </row>
    <row r="96" spans="1:11" ht="12.75">
      <c r="A96" s="131" t="s">
        <v>608</v>
      </c>
      <c r="B96" s="132" t="s">
        <v>557</v>
      </c>
      <c r="C96" s="133">
        <v>7469.99</v>
      </c>
      <c r="D96" s="133">
        <v>387.68</v>
      </c>
      <c r="E96" s="133">
        <v>-7082.31</v>
      </c>
      <c r="F96" s="134">
        <v>0</v>
      </c>
      <c r="G96" s="134">
        <v>0</v>
      </c>
      <c r="H96" s="133">
        <v>0</v>
      </c>
      <c r="I96" s="134">
        <v>0</v>
      </c>
      <c r="J96" s="134">
        <v>0</v>
      </c>
      <c r="K96" s="133">
        <v>-7082.31</v>
      </c>
    </row>
    <row r="97" spans="1:11" ht="12.75">
      <c r="A97" s="131" t="s">
        <v>608</v>
      </c>
      <c r="B97" s="132" t="s">
        <v>559</v>
      </c>
      <c r="C97" s="133">
        <v>2365</v>
      </c>
      <c r="D97" s="133">
        <v>1517</v>
      </c>
      <c r="E97" s="133">
        <v>0</v>
      </c>
      <c r="F97" s="134">
        <v>0</v>
      </c>
      <c r="G97" s="134">
        <v>0</v>
      </c>
      <c r="H97" s="133">
        <v>-83</v>
      </c>
      <c r="I97" s="134">
        <v>0</v>
      </c>
      <c r="J97" s="134">
        <v>0</v>
      </c>
      <c r="K97" s="133">
        <v>-83</v>
      </c>
    </row>
    <row r="98" spans="1:11" ht="12.75">
      <c r="A98" s="131" t="s">
        <v>608</v>
      </c>
      <c r="B98" s="132" t="s">
        <v>559</v>
      </c>
      <c r="C98" s="133">
        <v>18599.6</v>
      </c>
      <c r="D98" s="133">
        <v>3628.06</v>
      </c>
      <c r="E98" s="133">
        <v>-14971.54</v>
      </c>
      <c r="F98" s="134">
        <v>0</v>
      </c>
      <c r="G98" s="134">
        <v>0</v>
      </c>
      <c r="H98" s="133">
        <v>0</v>
      </c>
      <c r="I98" s="134">
        <v>0</v>
      </c>
      <c r="J98" s="134">
        <v>0</v>
      </c>
      <c r="K98" s="133">
        <v>-14971.54</v>
      </c>
    </row>
    <row r="99" spans="1:11" ht="12.75">
      <c r="A99" s="131" t="s">
        <v>608</v>
      </c>
      <c r="B99" s="132" t="s">
        <v>561</v>
      </c>
      <c r="C99" s="133">
        <v>2081.53</v>
      </c>
      <c r="D99" s="133">
        <v>1745.27</v>
      </c>
      <c r="E99" s="133">
        <v>-336.26</v>
      </c>
      <c r="F99" s="134">
        <v>0</v>
      </c>
      <c r="G99" s="134">
        <v>0</v>
      </c>
      <c r="H99" s="133">
        <v>0</v>
      </c>
      <c r="I99" s="134">
        <v>0</v>
      </c>
      <c r="J99" s="134">
        <v>0</v>
      </c>
      <c r="K99" s="133">
        <v>-336.26</v>
      </c>
    </row>
    <row r="100" spans="1:11" ht="12.75">
      <c r="A100" s="131" t="s">
        <v>608</v>
      </c>
      <c r="B100" s="132" t="s">
        <v>563</v>
      </c>
      <c r="C100" s="133">
        <v>20092.46</v>
      </c>
      <c r="D100" s="133">
        <v>4803.98</v>
      </c>
      <c r="E100" s="133">
        <v>-15288.48</v>
      </c>
      <c r="F100" s="134">
        <v>0</v>
      </c>
      <c r="G100" s="134">
        <v>0</v>
      </c>
      <c r="H100" s="133">
        <v>0</v>
      </c>
      <c r="I100" s="134">
        <v>0</v>
      </c>
      <c r="J100" s="134">
        <v>0</v>
      </c>
      <c r="K100" s="133">
        <v>-15288.48</v>
      </c>
    </row>
    <row r="101" spans="1:11" ht="12.75">
      <c r="A101" s="239" t="s">
        <v>606</v>
      </c>
      <c r="B101" s="240"/>
      <c r="C101" s="135">
        <f>SUM(C70:C100)</f>
        <v>787187.7799999999</v>
      </c>
      <c r="D101" s="135">
        <f>SUM(D70:D100)</f>
        <v>245348.7</v>
      </c>
      <c r="E101" s="135">
        <f>SUM(E70:E100)</f>
        <v>-221530.13000000003</v>
      </c>
      <c r="F101" s="135">
        <v>0</v>
      </c>
      <c r="G101" s="135">
        <v>0</v>
      </c>
      <c r="H101" s="135">
        <f>SUM(H70:H100)</f>
        <v>-15461.47</v>
      </c>
      <c r="I101" s="135">
        <v>0</v>
      </c>
      <c r="J101" s="135">
        <v>0</v>
      </c>
      <c r="K101" s="135">
        <f>SUM(K70:K100)</f>
        <v>-236991.60000000003</v>
      </c>
    </row>
    <row r="102" spans="1:11" ht="12.75">
      <c r="A102" s="131" t="s">
        <v>608</v>
      </c>
      <c r="B102" s="134" t="s">
        <v>565</v>
      </c>
      <c r="C102" s="136">
        <v>800</v>
      </c>
      <c r="D102" s="136">
        <v>636</v>
      </c>
      <c r="E102" s="136">
        <v>0</v>
      </c>
      <c r="F102" s="137">
        <v>0</v>
      </c>
      <c r="G102" s="137">
        <v>0</v>
      </c>
      <c r="H102" s="136">
        <v>52</v>
      </c>
      <c r="I102" s="137">
        <v>0</v>
      </c>
      <c r="J102" s="137">
        <v>0</v>
      </c>
      <c r="K102" s="136">
        <v>52</v>
      </c>
    </row>
    <row r="103" spans="1:11" ht="12.75">
      <c r="A103" s="131" t="s">
        <v>608</v>
      </c>
      <c r="B103" s="134" t="s">
        <v>565</v>
      </c>
      <c r="C103" s="136">
        <v>26197.9</v>
      </c>
      <c r="D103" s="136">
        <v>7310.82</v>
      </c>
      <c r="E103" s="136">
        <v>-18887.08</v>
      </c>
      <c r="F103" s="137">
        <v>0</v>
      </c>
      <c r="G103" s="137">
        <v>0</v>
      </c>
      <c r="H103" s="136">
        <v>0</v>
      </c>
      <c r="I103" s="137">
        <v>0</v>
      </c>
      <c r="J103" s="137">
        <v>0</v>
      </c>
      <c r="K103" s="136">
        <v>-18887.08</v>
      </c>
    </row>
    <row r="104" spans="1:11" ht="12.75">
      <c r="A104" s="131" t="s">
        <v>608</v>
      </c>
      <c r="B104" s="134" t="s">
        <v>567</v>
      </c>
      <c r="C104" s="136">
        <v>10090.5</v>
      </c>
      <c r="D104" s="136">
        <v>3360</v>
      </c>
      <c r="E104" s="136">
        <v>-6730.5</v>
      </c>
      <c r="F104" s="137">
        <v>0</v>
      </c>
      <c r="G104" s="137">
        <v>0</v>
      </c>
      <c r="H104" s="136">
        <v>0</v>
      </c>
      <c r="I104" s="137">
        <v>0</v>
      </c>
      <c r="J104" s="137">
        <v>0</v>
      </c>
      <c r="K104" s="136">
        <v>-6730.5</v>
      </c>
    </row>
    <row r="105" spans="1:11" ht="12.75">
      <c r="A105" s="131" t="s">
        <v>608</v>
      </c>
      <c r="B105" s="134" t="s">
        <v>569</v>
      </c>
      <c r="C105" s="136">
        <v>10687.09</v>
      </c>
      <c r="D105" s="136">
        <v>5456.61</v>
      </c>
      <c r="E105" s="136">
        <v>-5230.48</v>
      </c>
      <c r="F105" s="137">
        <v>0</v>
      </c>
      <c r="G105" s="137">
        <v>0</v>
      </c>
      <c r="H105" s="136">
        <v>0</v>
      </c>
      <c r="I105" s="137">
        <v>0</v>
      </c>
      <c r="J105" s="137">
        <v>0</v>
      </c>
      <c r="K105" s="136">
        <v>-5230.48</v>
      </c>
    </row>
    <row r="106" spans="1:11" ht="12.75">
      <c r="A106" s="131" t="s">
        <v>608</v>
      </c>
      <c r="B106" s="134" t="s">
        <v>571</v>
      </c>
      <c r="C106" s="136">
        <v>24660.54</v>
      </c>
      <c r="D106" s="136">
        <v>12677.83</v>
      </c>
      <c r="E106" s="136">
        <v>-11982.71</v>
      </c>
      <c r="F106" s="137">
        <v>0</v>
      </c>
      <c r="G106" s="137">
        <v>0</v>
      </c>
      <c r="H106" s="136">
        <v>0</v>
      </c>
      <c r="I106" s="137">
        <v>0</v>
      </c>
      <c r="J106" s="137">
        <v>0</v>
      </c>
      <c r="K106" s="136">
        <v>-11982.71</v>
      </c>
    </row>
    <row r="107" spans="1:11" ht="12.75">
      <c r="A107" s="131" t="s">
        <v>608</v>
      </c>
      <c r="B107" s="134" t="s">
        <v>573</v>
      </c>
      <c r="C107" s="136">
        <v>15463.94</v>
      </c>
      <c r="D107" s="136">
        <v>6918.08</v>
      </c>
      <c r="E107" s="136">
        <v>-8545.86</v>
      </c>
      <c r="F107" s="137">
        <v>0</v>
      </c>
      <c r="G107" s="137">
        <v>0</v>
      </c>
      <c r="H107" s="136">
        <v>0</v>
      </c>
      <c r="I107" s="137">
        <v>0</v>
      </c>
      <c r="J107" s="137">
        <v>0</v>
      </c>
      <c r="K107" s="136">
        <v>-8545.86</v>
      </c>
    </row>
    <row r="108" spans="1:11" ht="12.75">
      <c r="A108" s="131" t="s">
        <v>608</v>
      </c>
      <c r="B108" s="134" t="s">
        <v>575</v>
      </c>
      <c r="C108" s="136">
        <v>14876</v>
      </c>
      <c r="D108" s="136">
        <v>8240.04</v>
      </c>
      <c r="E108" s="136">
        <v>0</v>
      </c>
      <c r="F108" s="137">
        <v>0</v>
      </c>
      <c r="G108" s="137">
        <v>0</v>
      </c>
      <c r="H108" s="136">
        <v>-970.56</v>
      </c>
      <c r="I108" s="137">
        <v>0</v>
      </c>
      <c r="J108" s="137">
        <v>0</v>
      </c>
      <c r="K108" s="136">
        <v>-970.56</v>
      </c>
    </row>
    <row r="109" spans="1:11" ht="12.75">
      <c r="A109" s="131" t="s">
        <v>608</v>
      </c>
      <c r="B109" s="134" t="s">
        <v>575</v>
      </c>
      <c r="C109" s="136">
        <v>16910.17</v>
      </c>
      <c r="D109" s="136">
        <v>9956.72</v>
      </c>
      <c r="E109" s="136">
        <v>-6953.45</v>
      </c>
      <c r="F109" s="137">
        <v>0</v>
      </c>
      <c r="G109" s="137">
        <v>0</v>
      </c>
      <c r="H109" s="136">
        <v>0</v>
      </c>
      <c r="I109" s="137">
        <v>0</v>
      </c>
      <c r="J109" s="137">
        <v>0</v>
      </c>
      <c r="K109" s="138">
        <v>-6953.45</v>
      </c>
    </row>
    <row r="110" spans="1:11" ht="12.75">
      <c r="A110" s="239" t="s">
        <v>232</v>
      </c>
      <c r="B110" s="240"/>
      <c r="C110" s="135">
        <v>119686.14</v>
      </c>
      <c r="D110" s="135">
        <f>SUM(D102:D109)</f>
        <v>54556.100000000006</v>
      </c>
      <c r="E110" s="135">
        <f>SUM(E102:E109)</f>
        <v>-58330.08</v>
      </c>
      <c r="F110" s="135">
        <v>0</v>
      </c>
      <c r="G110" s="135">
        <v>0</v>
      </c>
      <c r="H110" s="135">
        <f>SUM(H102:H109)</f>
        <v>-918.56</v>
      </c>
      <c r="I110" s="135">
        <v>0</v>
      </c>
      <c r="J110" s="135">
        <v>0</v>
      </c>
      <c r="K110" s="135">
        <f>SUM(K102:K109)</f>
        <v>-59248.64</v>
      </c>
    </row>
    <row r="111" spans="1:11" ht="12.75">
      <c r="A111" s="131" t="s">
        <v>608</v>
      </c>
      <c r="B111" s="134" t="s">
        <v>579</v>
      </c>
      <c r="C111" s="133">
        <v>22344.5</v>
      </c>
      <c r="D111" s="133">
        <v>24713.75</v>
      </c>
      <c r="E111" s="133">
        <v>2369.25</v>
      </c>
      <c r="F111" s="134">
        <v>0</v>
      </c>
      <c r="G111" s="134">
        <v>0</v>
      </c>
      <c r="H111" s="133">
        <v>0</v>
      </c>
      <c r="I111" s="134">
        <v>0</v>
      </c>
      <c r="J111" s="134">
        <v>0</v>
      </c>
      <c r="K111" s="133">
        <v>2369.25</v>
      </c>
    </row>
    <row r="112" spans="1:11" ht="12.75">
      <c r="A112" s="131" t="s">
        <v>608</v>
      </c>
      <c r="B112" s="134" t="s">
        <v>580</v>
      </c>
      <c r="C112" s="133">
        <v>13389.58</v>
      </c>
      <c r="D112" s="133">
        <v>13902.48</v>
      </c>
      <c r="E112" s="133">
        <v>0</v>
      </c>
      <c r="F112" s="134">
        <v>0</v>
      </c>
      <c r="G112" s="134">
        <v>0</v>
      </c>
      <c r="H112" s="133">
        <v>222.93</v>
      </c>
      <c r="I112" s="134">
        <v>0</v>
      </c>
      <c r="J112" s="134">
        <v>0</v>
      </c>
      <c r="K112" s="133">
        <v>222.93</v>
      </c>
    </row>
    <row r="113" spans="1:11" ht="12.75">
      <c r="A113" s="131" t="s">
        <v>608</v>
      </c>
      <c r="B113" s="134" t="s">
        <v>580</v>
      </c>
      <c r="C113" s="133">
        <v>14972.45</v>
      </c>
      <c r="D113" s="133">
        <v>28812</v>
      </c>
      <c r="E113" s="133">
        <v>13839.55</v>
      </c>
      <c r="F113" s="134">
        <v>0</v>
      </c>
      <c r="G113" s="134">
        <v>0</v>
      </c>
      <c r="H113" s="133">
        <v>0</v>
      </c>
      <c r="I113" s="134">
        <v>0</v>
      </c>
      <c r="J113" s="134">
        <v>0</v>
      </c>
      <c r="K113" s="133">
        <v>13839.55</v>
      </c>
    </row>
    <row r="114" spans="1:11" ht="12.75">
      <c r="A114" s="131" t="s">
        <v>608</v>
      </c>
      <c r="B114" s="134" t="s">
        <v>581</v>
      </c>
      <c r="C114" s="133">
        <v>14225.7</v>
      </c>
      <c r="D114" s="133">
        <v>27963.6</v>
      </c>
      <c r="E114" s="133">
        <v>13737.9</v>
      </c>
      <c r="F114" s="134">
        <v>0</v>
      </c>
      <c r="G114" s="134">
        <v>0</v>
      </c>
      <c r="H114" s="133">
        <v>0</v>
      </c>
      <c r="I114" s="134">
        <v>0</v>
      </c>
      <c r="J114" s="134">
        <v>0</v>
      </c>
      <c r="K114" s="133">
        <v>13737.9</v>
      </c>
    </row>
    <row r="115" spans="1:11" ht="12.75">
      <c r="A115" s="131" t="s">
        <v>608</v>
      </c>
      <c r="B115" s="134" t="s">
        <v>582</v>
      </c>
      <c r="C115" s="133">
        <v>13799.64</v>
      </c>
      <c r="D115" s="133">
        <v>14172.9</v>
      </c>
      <c r="E115" s="133">
        <v>0</v>
      </c>
      <c r="F115" s="134">
        <v>0</v>
      </c>
      <c r="G115" s="134">
        <v>0</v>
      </c>
      <c r="H115" s="133">
        <v>373.8</v>
      </c>
      <c r="I115" s="134">
        <v>0</v>
      </c>
      <c r="J115" s="134">
        <v>0</v>
      </c>
      <c r="K115" s="133">
        <v>373.8</v>
      </c>
    </row>
    <row r="116" spans="1:11" ht="12.75">
      <c r="A116" s="131" t="s">
        <v>608</v>
      </c>
      <c r="B116" s="134" t="s">
        <v>582</v>
      </c>
      <c r="C116" s="133">
        <v>14288.36</v>
      </c>
      <c r="D116" s="133">
        <v>28345.8</v>
      </c>
      <c r="E116" s="133">
        <v>14057.44</v>
      </c>
      <c r="F116" s="134">
        <v>0</v>
      </c>
      <c r="G116" s="134">
        <v>0</v>
      </c>
      <c r="H116" s="133">
        <v>0</v>
      </c>
      <c r="I116" s="134">
        <v>0</v>
      </c>
      <c r="J116" s="134">
        <v>0</v>
      </c>
      <c r="K116" s="133">
        <v>14057.44</v>
      </c>
    </row>
    <row r="117" spans="1:11" ht="12.75">
      <c r="A117" s="131" t="s">
        <v>608</v>
      </c>
      <c r="B117" s="134" t="s">
        <v>583</v>
      </c>
      <c r="C117" s="133">
        <v>22615.37</v>
      </c>
      <c r="D117" s="133">
        <v>42744.3</v>
      </c>
      <c r="E117" s="133">
        <v>20128.93</v>
      </c>
      <c r="F117" s="134">
        <v>0</v>
      </c>
      <c r="G117" s="134">
        <v>0</v>
      </c>
      <c r="H117" s="133">
        <v>0</v>
      </c>
      <c r="I117" s="134">
        <v>0</v>
      </c>
      <c r="J117" s="134">
        <v>0</v>
      </c>
      <c r="K117" s="133">
        <v>20128.93</v>
      </c>
    </row>
    <row r="118" spans="1:11" ht="12.75">
      <c r="A118" s="131" t="s">
        <v>608</v>
      </c>
      <c r="B118" s="134" t="s">
        <v>584</v>
      </c>
      <c r="C118" s="133">
        <v>21266.06</v>
      </c>
      <c r="D118" s="133">
        <v>32750.71</v>
      </c>
      <c r="E118" s="133">
        <v>0</v>
      </c>
      <c r="F118" s="134">
        <v>0</v>
      </c>
      <c r="G118" s="134">
        <v>0</v>
      </c>
      <c r="H118" s="133">
        <v>574.41</v>
      </c>
      <c r="I118" s="134">
        <v>0</v>
      </c>
      <c r="J118" s="134">
        <v>0</v>
      </c>
      <c r="K118" s="133">
        <v>574.41</v>
      </c>
    </row>
    <row r="119" spans="1:11" ht="12.75">
      <c r="A119" s="131" t="s">
        <v>608</v>
      </c>
      <c r="B119" s="134" t="s">
        <v>584</v>
      </c>
      <c r="C119" s="133">
        <v>31074.09</v>
      </c>
      <c r="D119" s="133">
        <v>42078</v>
      </c>
      <c r="E119" s="133">
        <v>11003.91</v>
      </c>
      <c r="F119" s="134">
        <v>0</v>
      </c>
      <c r="G119" s="134">
        <v>0</v>
      </c>
      <c r="H119" s="133">
        <v>0</v>
      </c>
      <c r="I119" s="134">
        <v>0</v>
      </c>
      <c r="J119" s="134">
        <v>0</v>
      </c>
      <c r="K119" s="133">
        <v>11003.91</v>
      </c>
    </row>
    <row r="120" spans="1:11" ht="12.75">
      <c r="A120" s="131" t="s">
        <v>608</v>
      </c>
      <c r="B120" s="134" t="s">
        <v>585</v>
      </c>
      <c r="C120" s="133">
        <v>58771.31</v>
      </c>
      <c r="D120" s="133">
        <v>90870</v>
      </c>
      <c r="E120" s="133">
        <v>0</v>
      </c>
      <c r="F120" s="134">
        <v>0</v>
      </c>
      <c r="G120" s="134">
        <v>0</v>
      </c>
      <c r="H120" s="133">
        <v>1820</v>
      </c>
      <c r="I120" s="134">
        <v>0</v>
      </c>
      <c r="J120" s="134">
        <v>0</v>
      </c>
      <c r="K120" s="133">
        <v>1820</v>
      </c>
    </row>
    <row r="121" spans="1:11" ht="12.75">
      <c r="A121" s="131" t="s">
        <v>608</v>
      </c>
      <c r="B121" s="134" t="s">
        <v>585</v>
      </c>
      <c r="C121" s="133">
        <v>17300.71</v>
      </c>
      <c r="D121" s="133">
        <v>29707.5</v>
      </c>
      <c r="E121" s="133">
        <v>12406.79</v>
      </c>
      <c r="F121" s="134">
        <v>0</v>
      </c>
      <c r="G121" s="134">
        <v>0</v>
      </c>
      <c r="H121" s="133">
        <v>0</v>
      </c>
      <c r="I121" s="134">
        <v>0</v>
      </c>
      <c r="J121" s="134">
        <v>0</v>
      </c>
      <c r="K121" s="133">
        <v>12406.79</v>
      </c>
    </row>
    <row r="122" spans="1:11" ht="12.75">
      <c r="A122" s="131" t="s">
        <v>608</v>
      </c>
      <c r="B122" s="134" t="s">
        <v>586</v>
      </c>
      <c r="C122" s="133">
        <v>26403.45</v>
      </c>
      <c r="D122" s="133">
        <v>29312.8</v>
      </c>
      <c r="E122" s="133">
        <v>0</v>
      </c>
      <c r="F122" s="134">
        <v>0</v>
      </c>
      <c r="G122" s="134">
        <v>0</v>
      </c>
      <c r="H122" s="133">
        <v>114.4</v>
      </c>
      <c r="I122" s="134">
        <v>0</v>
      </c>
      <c r="J122" s="134">
        <v>0</v>
      </c>
      <c r="K122" s="133">
        <v>114.4</v>
      </c>
    </row>
    <row r="123" spans="1:11" ht="12.75">
      <c r="A123" s="131" t="s">
        <v>608</v>
      </c>
      <c r="B123" s="134" t="s">
        <v>587</v>
      </c>
      <c r="C123" s="133">
        <v>7589.52</v>
      </c>
      <c r="D123" s="133">
        <v>7333.2</v>
      </c>
      <c r="E123" s="133">
        <v>0</v>
      </c>
      <c r="F123" s="134">
        <v>0</v>
      </c>
      <c r="G123" s="134">
        <v>0</v>
      </c>
      <c r="H123" s="133">
        <v>-123.6</v>
      </c>
      <c r="I123" s="134">
        <v>0</v>
      </c>
      <c r="J123" s="134">
        <v>0</v>
      </c>
      <c r="K123" s="133">
        <v>-123.6</v>
      </c>
    </row>
    <row r="124" spans="1:11" ht="12.75">
      <c r="A124" s="144"/>
      <c r="B124" s="141"/>
      <c r="C124" s="135">
        <f>SUM(C111:C123)</f>
        <v>278040.74</v>
      </c>
      <c r="D124" s="135">
        <f>SUM(D111:D123)</f>
        <v>412707.0399999999</v>
      </c>
      <c r="E124" s="135">
        <f>SUM(E111:E123)</f>
        <v>87543.76999999999</v>
      </c>
      <c r="F124" s="135"/>
      <c r="G124" s="135"/>
      <c r="H124" s="135">
        <f>SUM(H111:H123)</f>
        <v>2981.94</v>
      </c>
      <c r="I124" s="135"/>
      <c r="J124" s="135"/>
      <c r="K124" s="135">
        <f>SUM(K111:K123)</f>
        <v>90525.70999999999</v>
      </c>
    </row>
    <row r="125" spans="1:11" ht="12.75">
      <c r="A125" s="239" t="s">
        <v>607</v>
      </c>
      <c r="B125" s="240"/>
      <c r="C125" s="145">
        <f>C124+C110+C101</f>
        <v>1184914.66</v>
      </c>
      <c r="D125" s="145">
        <f>D124+D110+D101</f>
        <v>712611.8399999999</v>
      </c>
      <c r="E125" s="145">
        <f>E124+E110+E101</f>
        <v>-192316.44000000006</v>
      </c>
      <c r="F125" s="145"/>
      <c r="G125" s="145"/>
      <c r="H125" s="145">
        <f>H124+H110+H101</f>
        <v>-13398.09</v>
      </c>
      <c r="I125" s="145"/>
      <c r="J125" s="145"/>
      <c r="K125" s="145">
        <f>K124+K110+K101</f>
        <v>-205714.53000000003</v>
      </c>
    </row>
    <row r="126" spans="1:11" ht="12.75">
      <c r="A126" s="131" t="s">
        <v>609</v>
      </c>
      <c r="B126" s="132" t="s">
        <v>524</v>
      </c>
      <c r="C126" s="133">
        <v>4500</v>
      </c>
      <c r="D126" s="133">
        <v>0</v>
      </c>
      <c r="E126" s="133">
        <v>0</v>
      </c>
      <c r="F126" s="134">
        <v>0</v>
      </c>
      <c r="G126" s="134">
        <v>0</v>
      </c>
      <c r="H126" s="133">
        <v>0</v>
      </c>
      <c r="I126" s="134">
        <v>0</v>
      </c>
      <c r="J126" s="134">
        <v>0</v>
      </c>
      <c r="K126" s="133">
        <v>0</v>
      </c>
    </row>
    <row r="127" spans="1:11" ht="12.75">
      <c r="A127" s="131" t="s">
        <v>609</v>
      </c>
      <c r="B127" s="132" t="s">
        <v>524</v>
      </c>
      <c r="C127" s="133">
        <v>32679.87</v>
      </c>
      <c r="D127" s="133">
        <v>0</v>
      </c>
      <c r="E127" s="133">
        <v>-32679.87</v>
      </c>
      <c r="F127" s="134">
        <v>0</v>
      </c>
      <c r="G127" s="134">
        <v>0</v>
      </c>
      <c r="H127" s="133">
        <v>0</v>
      </c>
      <c r="I127" s="134">
        <v>0</v>
      </c>
      <c r="J127" s="134">
        <v>0</v>
      </c>
      <c r="K127" s="133">
        <v>-32679.87</v>
      </c>
    </row>
    <row r="128" spans="1:11" ht="12.75">
      <c r="A128" s="131" t="s">
        <v>609</v>
      </c>
      <c r="B128" s="132" t="s">
        <v>526</v>
      </c>
      <c r="C128" s="133">
        <v>852.89</v>
      </c>
      <c r="D128" s="133">
        <v>1358.24</v>
      </c>
      <c r="E128" s="133">
        <v>505.35</v>
      </c>
      <c r="F128" s="134">
        <v>0</v>
      </c>
      <c r="G128" s="134">
        <v>0</v>
      </c>
      <c r="H128" s="133">
        <v>0</v>
      </c>
      <c r="I128" s="134">
        <v>0</v>
      </c>
      <c r="J128" s="134">
        <v>0</v>
      </c>
      <c r="K128" s="133">
        <v>505.35</v>
      </c>
    </row>
    <row r="129" spans="1:11" ht="12.75">
      <c r="A129" s="131" t="s">
        <v>609</v>
      </c>
      <c r="B129" s="132" t="s">
        <v>528</v>
      </c>
      <c r="C129" s="133">
        <v>49302.12</v>
      </c>
      <c r="D129" s="133">
        <v>6373.62</v>
      </c>
      <c r="E129" s="133">
        <v>0</v>
      </c>
      <c r="F129" s="134">
        <v>0</v>
      </c>
      <c r="G129" s="134">
        <v>0</v>
      </c>
      <c r="H129" s="133">
        <v>-869.13</v>
      </c>
      <c r="I129" s="134">
        <v>0</v>
      </c>
      <c r="J129" s="134">
        <v>0</v>
      </c>
      <c r="K129" s="133">
        <v>-869.13</v>
      </c>
    </row>
    <row r="130" spans="1:11" ht="12.75">
      <c r="A130" s="131" t="s">
        <v>609</v>
      </c>
      <c r="B130" s="132" t="s">
        <v>530</v>
      </c>
      <c r="C130" s="133">
        <v>60663.12</v>
      </c>
      <c r="D130" s="133">
        <v>6231</v>
      </c>
      <c r="E130" s="133">
        <v>0</v>
      </c>
      <c r="F130" s="134">
        <v>0</v>
      </c>
      <c r="G130" s="134">
        <v>0</v>
      </c>
      <c r="H130" s="133">
        <v>-830.8</v>
      </c>
      <c r="I130" s="134">
        <v>0</v>
      </c>
      <c r="J130" s="134">
        <v>0</v>
      </c>
      <c r="K130" s="133">
        <v>-830.8</v>
      </c>
    </row>
    <row r="131" spans="1:11" ht="12.75">
      <c r="A131" s="131" t="s">
        <v>609</v>
      </c>
      <c r="B131" s="132" t="s">
        <v>530</v>
      </c>
      <c r="C131" s="133">
        <v>6394.47</v>
      </c>
      <c r="D131" s="133">
        <v>1172.25</v>
      </c>
      <c r="E131" s="133">
        <v>-5222.22</v>
      </c>
      <c r="F131" s="134">
        <v>0</v>
      </c>
      <c r="G131" s="134">
        <v>0</v>
      </c>
      <c r="H131" s="133">
        <v>0</v>
      </c>
      <c r="I131" s="134">
        <v>0</v>
      </c>
      <c r="J131" s="134">
        <v>0</v>
      </c>
      <c r="K131" s="133">
        <v>-5222.22</v>
      </c>
    </row>
    <row r="132" spans="1:11" ht="12.75">
      <c r="A132" s="131" t="s">
        <v>609</v>
      </c>
      <c r="B132" s="132" t="s">
        <v>532</v>
      </c>
      <c r="C132" s="133">
        <v>24016.8</v>
      </c>
      <c r="D132" s="133">
        <v>1679.22</v>
      </c>
      <c r="E132" s="133">
        <v>0</v>
      </c>
      <c r="F132" s="134">
        <v>0</v>
      </c>
      <c r="G132" s="134">
        <v>0</v>
      </c>
      <c r="H132" s="133">
        <v>-207.54</v>
      </c>
      <c r="I132" s="134">
        <v>0</v>
      </c>
      <c r="J132" s="134">
        <v>0</v>
      </c>
      <c r="K132" s="133">
        <v>-207.54</v>
      </c>
    </row>
    <row r="133" spans="1:11" ht="12.75">
      <c r="A133" s="131" t="s">
        <v>609</v>
      </c>
      <c r="B133" s="132" t="s">
        <v>534</v>
      </c>
      <c r="C133" s="133">
        <v>46768.75</v>
      </c>
      <c r="D133" s="133">
        <v>6038.8</v>
      </c>
      <c r="E133" s="133">
        <v>0</v>
      </c>
      <c r="F133" s="134">
        <v>0</v>
      </c>
      <c r="G133" s="134">
        <v>0</v>
      </c>
      <c r="H133" s="133">
        <v>-183</v>
      </c>
      <c r="I133" s="134">
        <v>0</v>
      </c>
      <c r="J133" s="134">
        <v>0</v>
      </c>
      <c r="K133" s="133">
        <v>-183</v>
      </c>
    </row>
    <row r="134" spans="1:11" ht="12.75">
      <c r="A134" s="131" t="s">
        <v>609</v>
      </c>
      <c r="B134" s="132" t="s">
        <v>534</v>
      </c>
      <c r="C134" s="133">
        <v>1587.8</v>
      </c>
      <c r="D134" s="133">
        <v>338.18</v>
      </c>
      <c r="E134" s="133">
        <v>-1249.62</v>
      </c>
      <c r="F134" s="134">
        <v>0</v>
      </c>
      <c r="G134" s="134">
        <v>0</v>
      </c>
      <c r="H134" s="133">
        <v>0</v>
      </c>
      <c r="I134" s="134">
        <v>0</v>
      </c>
      <c r="J134" s="134">
        <v>0</v>
      </c>
      <c r="K134" s="133">
        <v>-1249.62</v>
      </c>
    </row>
    <row r="135" spans="1:11" ht="12.75">
      <c r="A135" s="131" t="s">
        <v>609</v>
      </c>
      <c r="B135" s="132" t="s">
        <v>536</v>
      </c>
      <c r="C135" s="133">
        <v>28692.21</v>
      </c>
      <c r="D135" s="133">
        <v>9974.84</v>
      </c>
      <c r="E135" s="133">
        <v>0</v>
      </c>
      <c r="F135" s="134">
        <v>0</v>
      </c>
      <c r="G135" s="134">
        <v>0</v>
      </c>
      <c r="H135" s="133">
        <v>0</v>
      </c>
      <c r="I135" s="134">
        <v>0</v>
      </c>
      <c r="J135" s="134">
        <v>0</v>
      </c>
      <c r="K135" s="133">
        <v>0</v>
      </c>
    </row>
    <row r="136" spans="1:11" ht="12.75">
      <c r="A136" s="131" t="s">
        <v>609</v>
      </c>
      <c r="B136" s="132" t="s">
        <v>536</v>
      </c>
      <c r="C136" s="133">
        <v>1055.25</v>
      </c>
      <c r="D136" s="133">
        <v>580</v>
      </c>
      <c r="E136" s="133">
        <v>-475.25</v>
      </c>
      <c r="F136" s="134">
        <v>0</v>
      </c>
      <c r="G136" s="134">
        <v>0</v>
      </c>
      <c r="H136" s="133">
        <v>0</v>
      </c>
      <c r="I136" s="134">
        <v>0</v>
      </c>
      <c r="J136" s="134">
        <v>0</v>
      </c>
      <c r="K136" s="133">
        <v>-475.25</v>
      </c>
    </row>
    <row r="137" spans="1:11" ht="12.75">
      <c r="A137" s="131" t="s">
        <v>609</v>
      </c>
      <c r="B137" s="132" t="s">
        <v>538</v>
      </c>
      <c r="C137" s="133">
        <v>7780</v>
      </c>
      <c r="D137" s="133">
        <v>3500</v>
      </c>
      <c r="E137" s="133">
        <v>0</v>
      </c>
      <c r="F137" s="134">
        <v>0</v>
      </c>
      <c r="G137" s="134">
        <v>0</v>
      </c>
      <c r="H137" s="133">
        <v>-200</v>
      </c>
      <c r="I137" s="134">
        <v>0</v>
      </c>
      <c r="J137" s="134">
        <v>0</v>
      </c>
      <c r="K137" s="133">
        <v>-200</v>
      </c>
    </row>
    <row r="138" spans="1:11" ht="12.75">
      <c r="A138" s="131" t="s">
        <v>609</v>
      </c>
      <c r="B138" s="132" t="s">
        <v>538</v>
      </c>
      <c r="C138" s="133">
        <v>13684.76</v>
      </c>
      <c r="D138" s="133">
        <v>5078.85</v>
      </c>
      <c r="E138" s="133">
        <v>-8605.91</v>
      </c>
      <c r="F138" s="134">
        <v>0</v>
      </c>
      <c r="G138" s="134">
        <v>0</v>
      </c>
      <c r="H138" s="133">
        <v>0</v>
      </c>
      <c r="I138" s="134">
        <v>0</v>
      </c>
      <c r="J138" s="134">
        <v>0</v>
      </c>
      <c r="K138" s="133">
        <v>-8605.91</v>
      </c>
    </row>
    <row r="139" spans="1:11" ht="12.75">
      <c r="A139" s="131" t="s">
        <v>609</v>
      </c>
      <c r="B139" s="132" t="s">
        <v>540</v>
      </c>
      <c r="C139" s="133">
        <v>22656.3</v>
      </c>
      <c r="D139" s="133">
        <v>4984.18</v>
      </c>
      <c r="E139" s="133">
        <v>0</v>
      </c>
      <c r="F139" s="134">
        <v>0</v>
      </c>
      <c r="G139" s="134">
        <v>0</v>
      </c>
      <c r="H139" s="133">
        <v>-542.5</v>
      </c>
      <c r="I139" s="134">
        <v>0</v>
      </c>
      <c r="J139" s="134">
        <v>0</v>
      </c>
      <c r="K139" s="133">
        <v>-542.5</v>
      </c>
    </row>
    <row r="140" spans="1:11" ht="12.75">
      <c r="A140" s="131" t="s">
        <v>609</v>
      </c>
      <c r="B140" s="132" t="s">
        <v>540</v>
      </c>
      <c r="C140" s="133">
        <v>1618.05</v>
      </c>
      <c r="D140" s="133">
        <v>441</v>
      </c>
      <c r="E140" s="133">
        <v>-1177.05</v>
      </c>
      <c r="F140" s="134">
        <v>0</v>
      </c>
      <c r="G140" s="134">
        <v>0</v>
      </c>
      <c r="H140" s="133">
        <v>0</v>
      </c>
      <c r="I140" s="134">
        <v>0</v>
      </c>
      <c r="J140" s="134">
        <v>0</v>
      </c>
      <c r="K140" s="133">
        <v>-1177.05</v>
      </c>
    </row>
    <row r="141" spans="1:11" ht="12.75">
      <c r="A141" s="131" t="s">
        <v>609</v>
      </c>
      <c r="B141" s="132" t="s">
        <v>542</v>
      </c>
      <c r="C141" s="133">
        <v>11744</v>
      </c>
      <c r="D141" s="133">
        <v>5587.4</v>
      </c>
      <c r="E141" s="133">
        <v>0</v>
      </c>
      <c r="F141" s="134">
        <v>0</v>
      </c>
      <c r="G141" s="134">
        <v>0</v>
      </c>
      <c r="H141" s="133">
        <v>192.4</v>
      </c>
      <c r="I141" s="134">
        <v>0</v>
      </c>
      <c r="J141" s="134">
        <v>0</v>
      </c>
      <c r="K141" s="133">
        <v>192.4</v>
      </c>
    </row>
    <row r="142" spans="1:11" ht="12.75">
      <c r="A142" s="131" t="s">
        <v>609</v>
      </c>
      <c r="B142" s="132" t="s">
        <v>542</v>
      </c>
      <c r="C142" s="133">
        <v>4586.95</v>
      </c>
      <c r="D142" s="133">
        <v>2259.89</v>
      </c>
      <c r="E142" s="133">
        <v>-2327.06</v>
      </c>
      <c r="F142" s="134">
        <v>0</v>
      </c>
      <c r="G142" s="134">
        <v>0</v>
      </c>
      <c r="H142" s="133">
        <v>0</v>
      </c>
      <c r="I142" s="134">
        <v>0</v>
      </c>
      <c r="J142" s="134">
        <v>0</v>
      </c>
      <c r="K142" s="133">
        <v>-2327.06</v>
      </c>
    </row>
    <row r="143" spans="1:11" ht="12.75">
      <c r="A143" s="131" t="s">
        <v>609</v>
      </c>
      <c r="B143" s="132" t="s">
        <v>544</v>
      </c>
      <c r="C143" s="133">
        <v>1407</v>
      </c>
      <c r="D143" s="133">
        <v>800</v>
      </c>
      <c r="E143" s="133">
        <v>-607</v>
      </c>
      <c r="F143" s="134">
        <v>0</v>
      </c>
      <c r="G143" s="134">
        <v>0</v>
      </c>
      <c r="H143" s="133">
        <v>0</v>
      </c>
      <c r="I143" s="134">
        <v>0</v>
      </c>
      <c r="J143" s="134">
        <v>0</v>
      </c>
      <c r="K143" s="133">
        <v>-607</v>
      </c>
    </row>
    <row r="144" spans="1:11" ht="12.75">
      <c r="A144" s="131" t="s">
        <v>609</v>
      </c>
      <c r="B144" s="132" t="s">
        <v>502</v>
      </c>
      <c r="C144" s="133">
        <v>32854.92</v>
      </c>
      <c r="D144" s="133">
        <v>8371.02</v>
      </c>
      <c r="E144" s="133">
        <v>-24483.9</v>
      </c>
      <c r="F144" s="134">
        <v>0</v>
      </c>
      <c r="G144" s="134">
        <v>0</v>
      </c>
      <c r="H144" s="133">
        <v>0</v>
      </c>
      <c r="I144" s="134">
        <v>0</v>
      </c>
      <c r="J144" s="134">
        <v>0</v>
      </c>
      <c r="K144" s="133">
        <v>-24483.9</v>
      </c>
    </row>
    <row r="145" spans="1:11" ht="12.75">
      <c r="A145" s="131" t="s">
        <v>609</v>
      </c>
      <c r="B145" s="132" t="s">
        <v>547</v>
      </c>
      <c r="C145" s="133">
        <v>2579.12</v>
      </c>
      <c r="D145" s="133">
        <v>1155</v>
      </c>
      <c r="E145" s="133">
        <v>0</v>
      </c>
      <c r="F145" s="134">
        <v>0</v>
      </c>
      <c r="G145" s="134">
        <v>0</v>
      </c>
      <c r="H145" s="133">
        <v>-165</v>
      </c>
      <c r="I145" s="134">
        <v>0</v>
      </c>
      <c r="J145" s="134">
        <v>0</v>
      </c>
      <c r="K145" s="133">
        <v>-165</v>
      </c>
    </row>
    <row r="146" spans="1:11" ht="12.75">
      <c r="A146" s="131" t="s">
        <v>609</v>
      </c>
      <c r="B146" s="132" t="s">
        <v>549</v>
      </c>
      <c r="C146" s="133">
        <v>32486.1</v>
      </c>
      <c r="D146" s="133">
        <v>8123.04</v>
      </c>
      <c r="E146" s="133">
        <v>0</v>
      </c>
      <c r="F146" s="134">
        <v>0</v>
      </c>
      <c r="G146" s="134">
        <v>0</v>
      </c>
      <c r="H146" s="133">
        <v>-2536.3</v>
      </c>
      <c r="I146" s="134">
        <v>0</v>
      </c>
      <c r="J146" s="134">
        <v>0</v>
      </c>
      <c r="K146" s="133">
        <v>-2536.3</v>
      </c>
    </row>
    <row r="147" spans="1:11" ht="12.75">
      <c r="A147" s="131" t="s">
        <v>609</v>
      </c>
      <c r="B147" s="132" t="s">
        <v>551</v>
      </c>
      <c r="C147" s="133">
        <v>52617.79</v>
      </c>
      <c r="D147" s="133">
        <v>14949.86</v>
      </c>
      <c r="E147" s="133">
        <v>-37667.93</v>
      </c>
      <c r="F147" s="134">
        <v>0</v>
      </c>
      <c r="G147" s="134">
        <v>0</v>
      </c>
      <c r="H147" s="133">
        <v>0</v>
      </c>
      <c r="I147" s="134">
        <v>0</v>
      </c>
      <c r="J147" s="134">
        <v>0</v>
      </c>
      <c r="K147" s="133">
        <v>-37667.93</v>
      </c>
    </row>
    <row r="148" spans="1:11" ht="12.75">
      <c r="A148" s="131" t="s">
        <v>609</v>
      </c>
      <c r="B148" s="132" t="s">
        <v>553</v>
      </c>
      <c r="C148" s="133">
        <v>130574</v>
      </c>
      <c r="D148" s="133">
        <v>71423.98</v>
      </c>
      <c r="E148" s="133">
        <v>0</v>
      </c>
      <c r="F148" s="134">
        <v>0</v>
      </c>
      <c r="G148" s="134">
        <v>0</v>
      </c>
      <c r="H148" s="133">
        <v>-7573.29</v>
      </c>
      <c r="I148" s="134">
        <v>0</v>
      </c>
      <c r="J148" s="134">
        <v>0</v>
      </c>
      <c r="K148" s="133">
        <v>-7573.29</v>
      </c>
    </row>
    <row r="149" spans="1:11" ht="12.75">
      <c r="A149" s="131" t="s">
        <v>609</v>
      </c>
      <c r="B149" s="132" t="s">
        <v>553</v>
      </c>
      <c r="C149" s="133">
        <v>141593</v>
      </c>
      <c r="D149" s="133">
        <v>77451.37</v>
      </c>
      <c r="E149" s="133">
        <v>-64141.63</v>
      </c>
      <c r="F149" s="134">
        <v>0</v>
      </c>
      <c r="G149" s="134">
        <v>0</v>
      </c>
      <c r="H149" s="133">
        <v>0</v>
      </c>
      <c r="I149" s="134">
        <v>0</v>
      </c>
      <c r="J149" s="134">
        <v>0</v>
      </c>
      <c r="K149" s="133">
        <v>-64141.63</v>
      </c>
    </row>
    <row r="150" spans="1:11" ht="12.75">
      <c r="A150" s="131" t="s">
        <v>609</v>
      </c>
      <c r="B150" s="132" t="s">
        <v>555</v>
      </c>
      <c r="C150" s="133">
        <v>19473.43</v>
      </c>
      <c r="D150" s="133">
        <v>3409.47</v>
      </c>
      <c r="E150" s="133">
        <v>0</v>
      </c>
      <c r="F150" s="134">
        <v>0</v>
      </c>
      <c r="G150" s="134">
        <v>0</v>
      </c>
      <c r="H150" s="133">
        <v>151.53</v>
      </c>
      <c r="I150" s="134">
        <v>0</v>
      </c>
      <c r="J150" s="134">
        <v>0</v>
      </c>
      <c r="K150" s="133">
        <v>151.53</v>
      </c>
    </row>
    <row r="151" spans="1:11" ht="12.75">
      <c r="A151" s="131" t="s">
        <v>609</v>
      </c>
      <c r="B151" s="132" t="s">
        <v>557</v>
      </c>
      <c r="C151" s="133">
        <v>4410.5</v>
      </c>
      <c r="D151" s="133">
        <v>290.04</v>
      </c>
      <c r="E151" s="133">
        <v>0</v>
      </c>
      <c r="F151" s="134">
        <v>0</v>
      </c>
      <c r="G151" s="134">
        <v>0</v>
      </c>
      <c r="H151" s="133">
        <v>-29.75</v>
      </c>
      <c r="I151" s="134">
        <v>0</v>
      </c>
      <c r="J151" s="134">
        <v>0</v>
      </c>
      <c r="K151" s="133">
        <v>-29.75</v>
      </c>
    </row>
    <row r="152" spans="1:11" ht="12.75">
      <c r="A152" s="131" t="s">
        <v>609</v>
      </c>
      <c r="B152" s="132" t="s">
        <v>557</v>
      </c>
      <c r="C152" s="133">
        <v>7469.99</v>
      </c>
      <c r="D152" s="133">
        <v>374.87</v>
      </c>
      <c r="E152" s="133">
        <v>-7095.12</v>
      </c>
      <c r="F152" s="134">
        <v>0</v>
      </c>
      <c r="G152" s="134">
        <v>0</v>
      </c>
      <c r="H152" s="133">
        <v>0</v>
      </c>
      <c r="I152" s="134">
        <v>0</v>
      </c>
      <c r="J152" s="134">
        <v>0</v>
      </c>
      <c r="K152" s="133">
        <v>-7095.12</v>
      </c>
    </row>
    <row r="153" spans="1:11" ht="12.75">
      <c r="A153" s="131" t="s">
        <v>609</v>
      </c>
      <c r="B153" s="132" t="s">
        <v>559</v>
      </c>
      <c r="C153" s="133">
        <v>2365</v>
      </c>
      <c r="D153" s="133">
        <v>1510</v>
      </c>
      <c r="E153" s="133">
        <v>0</v>
      </c>
      <c r="F153" s="134">
        <v>0</v>
      </c>
      <c r="G153" s="134">
        <v>0</v>
      </c>
      <c r="H153" s="133">
        <v>-90</v>
      </c>
      <c r="I153" s="134">
        <v>0</v>
      </c>
      <c r="J153" s="134">
        <v>0</v>
      </c>
      <c r="K153" s="133">
        <v>-90</v>
      </c>
    </row>
    <row r="154" spans="1:11" ht="12.75">
      <c r="A154" s="131" t="s">
        <v>609</v>
      </c>
      <c r="B154" s="132" t="s">
        <v>559</v>
      </c>
      <c r="C154" s="133">
        <v>18599.6</v>
      </c>
      <c r="D154" s="133">
        <v>3611.32</v>
      </c>
      <c r="E154" s="133">
        <v>-14988.28</v>
      </c>
      <c r="F154" s="134">
        <v>0</v>
      </c>
      <c r="G154" s="134">
        <v>0</v>
      </c>
      <c r="H154" s="133">
        <v>0</v>
      </c>
      <c r="I154" s="134">
        <v>0</v>
      </c>
      <c r="J154" s="134">
        <v>0</v>
      </c>
      <c r="K154" s="133">
        <v>-14988.28</v>
      </c>
    </row>
    <row r="155" spans="1:11" ht="12.75">
      <c r="A155" s="131" t="s">
        <v>609</v>
      </c>
      <c r="B155" s="132" t="s">
        <v>561</v>
      </c>
      <c r="C155" s="133">
        <v>2081.53</v>
      </c>
      <c r="D155" s="133">
        <v>1745.6</v>
      </c>
      <c r="E155" s="133">
        <v>-335.93</v>
      </c>
      <c r="F155" s="134">
        <v>0</v>
      </c>
      <c r="G155" s="134">
        <v>0</v>
      </c>
      <c r="H155" s="133">
        <v>0</v>
      </c>
      <c r="I155" s="134">
        <v>0</v>
      </c>
      <c r="J155" s="134">
        <v>0</v>
      </c>
      <c r="K155" s="133">
        <v>-335.93</v>
      </c>
    </row>
    <row r="156" spans="1:11" ht="12.75">
      <c r="A156" s="131" t="s">
        <v>609</v>
      </c>
      <c r="B156" s="132" t="s">
        <v>563</v>
      </c>
      <c r="C156" s="133">
        <v>20092.46</v>
      </c>
      <c r="D156" s="133">
        <v>5042.33</v>
      </c>
      <c r="E156" s="133">
        <v>-15050.13</v>
      </c>
      <c r="F156" s="134">
        <v>0</v>
      </c>
      <c r="G156" s="134">
        <v>0</v>
      </c>
      <c r="H156" s="133">
        <v>0</v>
      </c>
      <c r="I156" s="134">
        <v>0</v>
      </c>
      <c r="J156" s="134">
        <v>0</v>
      </c>
      <c r="K156" s="133">
        <v>-15050.13</v>
      </c>
    </row>
    <row r="157" spans="1:11" ht="12.75">
      <c r="A157" s="239" t="s">
        <v>606</v>
      </c>
      <c r="B157" s="240"/>
      <c r="C157" s="135">
        <f>SUM(C126:C156)</f>
        <v>787187.7799999999</v>
      </c>
      <c r="D157" s="135">
        <f>SUM(D126:D156)</f>
        <v>253855.37</v>
      </c>
      <c r="E157" s="135">
        <f>SUM(E126:E156)</f>
        <v>-215601.55</v>
      </c>
      <c r="F157" s="135">
        <v>0</v>
      </c>
      <c r="G157" s="135">
        <v>0</v>
      </c>
      <c r="H157" s="135">
        <f>SUM(H126:H156)</f>
        <v>-12883.38</v>
      </c>
      <c r="I157" s="135">
        <v>0</v>
      </c>
      <c r="J157" s="135">
        <v>0</v>
      </c>
      <c r="K157" s="135">
        <f>SUM(K126:K156)</f>
        <v>-228484.93</v>
      </c>
    </row>
    <row r="158" spans="1:11" ht="12.75">
      <c r="A158" s="131" t="s">
        <v>609</v>
      </c>
      <c r="B158" s="134" t="s">
        <v>565</v>
      </c>
      <c r="C158" s="136">
        <v>800</v>
      </c>
      <c r="D158" s="136">
        <v>660</v>
      </c>
      <c r="E158" s="136">
        <v>0</v>
      </c>
      <c r="F158" s="137">
        <v>0</v>
      </c>
      <c r="G158" s="137">
        <v>0</v>
      </c>
      <c r="H158" s="136">
        <v>76</v>
      </c>
      <c r="I158" s="137">
        <v>0</v>
      </c>
      <c r="J158" s="137">
        <v>0</v>
      </c>
      <c r="K158" s="136">
        <v>76</v>
      </c>
    </row>
    <row r="159" spans="1:11" ht="12.75">
      <c r="A159" s="131" t="s">
        <v>609</v>
      </c>
      <c r="B159" s="134" t="s">
        <v>565</v>
      </c>
      <c r="C159" s="136">
        <v>26197.9</v>
      </c>
      <c r="D159" s="136">
        <v>7586.7</v>
      </c>
      <c r="E159" s="136">
        <v>-18611.2</v>
      </c>
      <c r="F159" s="137">
        <v>0</v>
      </c>
      <c r="G159" s="137">
        <v>0</v>
      </c>
      <c r="H159" s="136">
        <v>0</v>
      </c>
      <c r="I159" s="137">
        <v>0</v>
      </c>
      <c r="J159" s="137">
        <v>0</v>
      </c>
      <c r="K159" s="136">
        <v>-18611.2</v>
      </c>
    </row>
    <row r="160" spans="1:11" ht="12.75">
      <c r="A160" s="131" t="s">
        <v>609</v>
      </c>
      <c r="B160" s="134" t="s">
        <v>567</v>
      </c>
      <c r="C160" s="136">
        <v>10090.5</v>
      </c>
      <c r="D160" s="136">
        <v>3402</v>
      </c>
      <c r="E160" s="136">
        <v>-6688.5</v>
      </c>
      <c r="F160" s="137">
        <v>0</v>
      </c>
      <c r="G160" s="137">
        <v>0</v>
      </c>
      <c r="H160" s="136">
        <v>0</v>
      </c>
      <c r="I160" s="137">
        <v>0</v>
      </c>
      <c r="J160" s="137">
        <v>0</v>
      </c>
      <c r="K160" s="136">
        <v>-6688.5</v>
      </c>
    </row>
    <row r="161" spans="1:11" ht="12.75">
      <c r="A161" s="131" t="s">
        <v>609</v>
      </c>
      <c r="B161" s="134" t="s">
        <v>569</v>
      </c>
      <c r="C161" s="136">
        <v>10687.09</v>
      </c>
      <c r="D161" s="136">
        <v>5409.24</v>
      </c>
      <c r="E161" s="136">
        <v>-5277.85</v>
      </c>
      <c r="F161" s="137">
        <v>0</v>
      </c>
      <c r="G161" s="137">
        <v>0</v>
      </c>
      <c r="H161" s="136">
        <v>0</v>
      </c>
      <c r="I161" s="137">
        <v>0</v>
      </c>
      <c r="J161" s="137">
        <v>0</v>
      </c>
      <c r="K161" s="136">
        <v>-5277.85</v>
      </c>
    </row>
    <row r="162" spans="1:11" ht="12.75">
      <c r="A162" s="131" t="s">
        <v>609</v>
      </c>
      <c r="B162" s="134" t="s">
        <v>571</v>
      </c>
      <c r="C162" s="136">
        <v>24660.54</v>
      </c>
      <c r="D162" s="136">
        <v>15004.92</v>
      </c>
      <c r="E162" s="136">
        <v>-9655.62</v>
      </c>
      <c r="F162" s="137">
        <v>0</v>
      </c>
      <c r="G162" s="137">
        <v>0</v>
      </c>
      <c r="H162" s="136">
        <v>0</v>
      </c>
      <c r="I162" s="137">
        <v>0</v>
      </c>
      <c r="J162" s="137">
        <v>0</v>
      </c>
      <c r="K162" s="136">
        <v>-9655.62</v>
      </c>
    </row>
    <row r="163" spans="1:11" ht="12.75">
      <c r="A163" s="131" t="s">
        <v>609</v>
      </c>
      <c r="B163" s="134" t="s">
        <v>573</v>
      </c>
      <c r="C163" s="136">
        <v>15463.94</v>
      </c>
      <c r="D163" s="136">
        <v>6934.71</v>
      </c>
      <c r="E163" s="136">
        <v>-8529.23</v>
      </c>
      <c r="F163" s="137">
        <v>0</v>
      </c>
      <c r="G163" s="137">
        <v>0</v>
      </c>
      <c r="H163" s="136">
        <v>0</v>
      </c>
      <c r="I163" s="137">
        <v>0</v>
      </c>
      <c r="J163" s="137">
        <v>0</v>
      </c>
      <c r="K163" s="136">
        <v>-8529.23</v>
      </c>
    </row>
    <row r="164" spans="1:11" ht="12.75">
      <c r="A164" s="131" t="s">
        <v>609</v>
      </c>
      <c r="B164" s="134" t="s">
        <v>575</v>
      </c>
      <c r="C164" s="136">
        <v>14876</v>
      </c>
      <c r="D164" s="136">
        <v>8436.84</v>
      </c>
      <c r="E164" s="136">
        <v>0</v>
      </c>
      <c r="F164" s="137">
        <v>0</v>
      </c>
      <c r="G164" s="137">
        <v>0</v>
      </c>
      <c r="H164" s="136">
        <v>-773.76</v>
      </c>
      <c r="I164" s="137">
        <v>0</v>
      </c>
      <c r="J164" s="137">
        <v>0</v>
      </c>
      <c r="K164" s="136">
        <v>-773.76</v>
      </c>
    </row>
    <row r="165" spans="1:11" ht="12.75">
      <c r="A165" s="131" t="s">
        <v>609</v>
      </c>
      <c r="B165" s="134" t="s">
        <v>575</v>
      </c>
      <c r="C165" s="136">
        <v>16910.17</v>
      </c>
      <c r="D165" s="136">
        <v>10194.52</v>
      </c>
      <c r="E165" s="136">
        <v>-6715.65</v>
      </c>
      <c r="F165" s="137">
        <v>0</v>
      </c>
      <c r="G165" s="137">
        <v>0</v>
      </c>
      <c r="H165" s="136">
        <v>0</v>
      </c>
      <c r="I165" s="137">
        <v>0</v>
      </c>
      <c r="J165" s="137">
        <v>0</v>
      </c>
      <c r="K165" s="138">
        <v>-6715.65</v>
      </c>
    </row>
    <row r="166" spans="1:11" ht="12.75">
      <c r="A166" s="239" t="s">
        <v>232</v>
      </c>
      <c r="B166" s="240"/>
      <c r="C166" s="135">
        <f>SUM(C158:C165)</f>
        <v>119686.14</v>
      </c>
      <c r="D166" s="135">
        <f>SUM(D158:D165)</f>
        <v>57628.93000000001</v>
      </c>
      <c r="E166" s="135">
        <f>SUM(E158:E165)</f>
        <v>-55478.05000000001</v>
      </c>
      <c r="F166" s="135">
        <v>0</v>
      </c>
      <c r="G166" s="135">
        <v>0</v>
      </c>
      <c r="H166" s="135">
        <f>SUM(H158:H165)</f>
        <v>-697.76</v>
      </c>
      <c r="I166" s="135">
        <v>0</v>
      </c>
      <c r="J166" s="135">
        <v>0</v>
      </c>
      <c r="K166" s="135">
        <f>SUM(K158:K165)</f>
        <v>-56175.81000000001</v>
      </c>
    </row>
    <row r="167" spans="1:11" ht="12.75">
      <c r="A167" s="131" t="s">
        <v>609</v>
      </c>
      <c r="B167" s="134" t="s">
        <v>579</v>
      </c>
      <c r="C167" s="133">
        <v>18620.42</v>
      </c>
      <c r="D167" s="133">
        <v>20081.25</v>
      </c>
      <c r="E167" s="133">
        <v>1460.83</v>
      </c>
      <c r="F167" s="134">
        <v>0</v>
      </c>
      <c r="G167" s="134">
        <v>0</v>
      </c>
      <c r="H167" s="133">
        <v>0</v>
      </c>
      <c r="I167" s="134">
        <v>0</v>
      </c>
      <c r="J167" s="134">
        <v>0</v>
      </c>
      <c r="K167" s="133">
        <v>1460.83</v>
      </c>
    </row>
    <row r="168" spans="1:11" ht="12.75">
      <c r="A168" s="131" t="s">
        <v>609</v>
      </c>
      <c r="B168" s="134" t="s">
        <v>580</v>
      </c>
      <c r="C168" s="133">
        <v>13389.58</v>
      </c>
      <c r="D168" s="133">
        <v>13863.97</v>
      </c>
      <c r="E168" s="133">
        <v>0</v>
      </c>
      <c r="F168" s="134">
        <v>0</v>
      </c>
      <c r="G168" s="134">
        <v>0</v>
      </c>
      <c r="H168" s="133">
        <v>184.42</v>
      </c>
      <c r="I168" s="134">
        <v>0</v>
      </c>
      <c r="J168" s="134">
        <v>0</v>
      </c>
      <c r="K168" s="133">
        <v>184.42</v>
      </c>
    </row>
    <row r="169" spans="1:11" ht="12.75">
      <c r="A169" s="131" t="s">
        <v>609</v>
      </c>
      <c r="B169" s="134" t="s">
        <v>580</v>
      </c>
      <c r="C169" s="133">
        <v>14972.45</v>
      </c>
      <c r="D169" s="133">
        <v>28732.2</v>
      </c>
      <c r="E169" s="133">
        <v>13759.75</v>
      </c>
      <c r="F169" s="134">
        <v>0</v>
      </c>
      <c r="G169" s="134">
        <v>0</v>
      </c>
      <c r="H169" s="133">
        <v>0</v>
      </c>
      <c r="I169" s="134">
        <v>0</v>
      </c>
      <c r="J169" s="134">
        <v>0</v>
      </c>
      <c r="K169" s="133">
        <v>13759.75</v>
      </c>
    </row>
    <row r="170" spans="1:11" ht="12.75">
      <c r="A170" s="131" t="s">
        <v>609</v>
      </c>
      <c r="B170" s="134" t="s">
        <v>581</v>
      </c>
      <c r="C170" s="133">
        <v>14225.7</v>
      </c>
      <c r="D170" s="133">
        <v>28211.4</v>
      </c>
      <c r="E170" s="133">
        <v>13985.7</v>
      </c>
      <c r="F170" s="134">
        <v>0</v>
      </c>
      <c r="G170" s="134">
        <v>0</v>
      </c>
      <c r="H170" s="133">
        <v>0</v>
      </c>
      <c r="I170" s="134">
        <v>0</v>
      </c>
      <c r="J170" s="134">
        <v>0</v>
      </c>
      <c r="K170" s="133">
        <v>13985.7</v>
      </c>
    </row>
    <row r="171" spans="1:11" ht="12.75">
      <c r="A171" s="131" t="s">
        <v>609</v>
      </c>
      <c r="B171" s="134" t="s">
        <v>582</v>
      </c>
      <c r="C171" s="133">
        <v>13799.64</v>
      </c>
      <c r="D171" s="133">
        <v>14175</v>
      </c>
      <c r="E171" s="133">
        <v>0</v>
      </c>
      <c r="F171" s="134">
        <v>0</v>
      </c>
      <c r="G171" s="134">
        <v>0</v>
      </c>
      <c r="H171" s="133">
        <v>375.9</v>
      </c>
      <c r="I171" s="134">
        <v>0</v>
      </c>
      <c r="J171" s="134">
        <v>0</v>
      </c>
      <c r="K171" s="133">
        <v>375.9</v>
      </c>
    </row>
    <row r="172" spans="1:11" ht="12.75">
      <c r="A172" s="131" t="s">
        <v>609</v>
      </c>
      <c r="B172" s="134" t="s">
        <v>582</v>
      </c>
      <c r="C172" s="133">
        <v>14288.36</v>
      </c>
      <c r="D172" s="133">
        <v>28350</v>
      </c>
      <c r="E172" s="133">
        <v>14061.64</v>
      </c>
      <c r="F172" s="134">
        <v>0</v>
      </c>
      <c r="G172" s="134">
        <v>0</v>
      </c>
      <c r="H172" s="133">
        <v>0</v>
      </c>
      <c r="I172" s="134">
        <v>0</v>
      </c>
      <c r="J172" s="134">
        <v>0</v>
      </c>
      <c r="K172" s="133">
        <v>14061.64</v>
      </c>
    </row>
    <row r="173" spans="1:11" ht="12.75">
      <c r="A173" s="131" t="s">
        <v>609</v>
      </c>
      <c r="B173" s="134" t="s">
        <v>583</v>
      </c>
      <c r="C173" s="133">
        <v>22615.37</v>
      </c>
      <c r="D173" s="133">
        <v>42864</v>
      </c>
      <c r="E173" s="133">
        <v>20248.63</v>
      </c>
      <c r="F173" s="134">
        <v>0</v>
      </c>
      <c r="G173" s="134">
        <v>0</v>
      </c>
      <c r="H173" s="133">
        <v>0</v>
      </c>
      <c r="I173" s="134">
        <v>0</v>
      </c>
      <c r="J173" s="134">
        <v>0</v>
      </c>
      <c r="K173" s="133">
        <v>20248.63</v>
      </c>
    </row>
    <row r="174" spans="1:11" ht="12.75">
      <c r="A174" s="131" t="s">
        <v>609</v>
      </c>
      <c r="B174" s="134" t="s">
        <v>584</v>
      </c>
      <c r="C174" s="133">
        <v>21266.06</v>
      </c>
      <c r="D174" s="133">
        <v>32816.09</v>
      </c>
      <c r="E174" s="133">
        <v>0</v>
      </c>
      <c r="F174" s="134">
        <v>0</v>
      </c>
      <c r="G174" s="134">
        <v>0</v>
      </c>
      <c r="H174" s="133">
        <v>639.79</v>
      </c>
      <c r="I174" s="134">
        <v>0</v>
      </c>
      <c r="J174" s="134">
        <v>0</v>
      </c>
      <c r="K174" s="133">
        <v>639.79</v>
      </c>
    </row>
    <row r="175" spans="1:11" ht="12.75">
      <c r="A175" s="131" t="s">
        <v>609</v>
      </c>
      <c r="B175" s="134" t="s">
        <v>584</v>
      </c>
      <c r="C175" s="133">
        <v>31074.09</v>
      </c>
      <c r="D175" s="133">
        <v>42162</v>
      </c>
      <c r="E175" s="133">
        <v>11087.91</v>
      </c>
      <c r="F175" s="134">
        <v>0</v>
      </c>
      <c r="G175" s="134">
        <v>0</v>
      </c>
      <c r="H175" s="133">
        <v>0</v>
      </c>
      <c r="I175" s="134">
        <v>0</v>
      </c>
      <c r="J175" s="134">
        <v>0</v>
      </c>
      <c r="K175" s="133">
        <v>11087.91</v>
      </c>
    </row>
    <row r="176" spans="1:11" ht="12.75">
      <c r="A176" s="131" t="s">
        <v>609</v>
      </c>
      <c r="B176" s="134" t="s">
        <v>585</v>
      </c>
      <c r="C176" s="133">
        <v>58771.31</v>
      </c>
      <c r="D176" s="133">
        <v>91286</v>
      </c>
      <c r="E176" s="133">
        <v>0</v>
      </c>
      <c r="F176" s="134">
        <v>0</v>
      </c>
      <c r="G176" s="134">
        <v>0</v>
      </c>
      <c r="H176" s="133">
        <v>2236</v>
      </c>
      <c r="I176" s="134">
        <v>0</v>
      </c>
      <c r="J176" s="134">
        <v>0</v>
      </c>
      <c r="K176" s="133">
        <v>2236</v>
      </c>
    </row>
    <row r="177" spans="1:11" ht="12.75">
      <c r="A177" s="131" t="s">
        <v>609</v>
      </c>
      <c r="B177" s="134" t="s">
        <v>585</v>
      </c>
      <c r="C177" s="133">
        <v>17300.71</v>
      </c>
      <c r="D177" s="133">
        <v>29843.5</v>
      </c>
      <c r="E177" s="133">
        <v>12542.79</v>
      </c>
      <c r="F177" s="134">
        <v>0</v>
      </c>
      <c r="G177" s="134">
        <v>0</v>
      </c>
      <c r="H177" s="133">
        <v>0</v>
      </c>
      <c r="I177" s="134">
        <v>0</v>
      </c>
      <c r="J177" s="134">
        <v>0</v>
      </c>
      <c r="K177" s="133">
        <v>12542.79</v>
      </c>
    </row>
    <row r="178" spans="1:11" ht="12.75">
      <c r="A178" s="131" t="s">
        <v>609</v>
      </c>
      <c r="B178" s="134" t="s">
        <v>586</v>
      </c>
      <c r="C178" s="133">
        <v>26403.45</v>
      </c>
      <c r="D178" s="133">
        <v>29920</v>
      </c>
      <c r="E178" s="133">
        <v>0</v>
      </c>
      <c r="F178" s="134">
        <v>0</v>
      </c>
      <c r="G178" s="134">
        <v>0</v>
      </c>
      <c r="H178" s="133">
        <v>721.6</v>
      </c>
      <c r="I178" s="134">
        <v>0</v>
      </c>
      <c r="J178" s="134">
        <v>0</v>
      </c>
      <c r="K178" s="133">
        <v>721.6</v>
      </c>
    </row>
    <row r="179" spans="1:11" ht="12.75">
      <c r="A179" s="131" t="s">
        <v>609</v>
      </c>
      <c r="B179" s="134" t="s">
        <v>587</v>
      </c>
      <c r="C179" s="133">
        <v>7589.52</v>
      </c>
      <c r="D179" s="133">
        <v>7459.2</v>
      </c>
      <c r="E179" s="133">
        <v>0</v>
      </c>
      <c r="F179" s="134">
        <v>0</v>
      </c>
      <c r="G179" s="134">
        <v>0</v>
      </c>
      <c r="H179" s="133">
        <v>2.4</v>
      </c>
      <c r="I179" s="134">
        <v>0</v>
      </c>
      <c r="J179" s="134">
        <v>0</v>
      </c>
      <c r="K179" s="133">
        <v>2.4</v>
      </c>
    </row>
    <row r="180" spans="1:11" ht="12.75">
      <c r="A180" s="131"/>
      <c r="B180" s="134"/>
      <c r="C180" s="146">
        <f>SUM(C167:C179)</f>
        <v>274316.66</v>
      </c>
      <c r="D180" s="146">
        <f>SUM(D167:D179)</f>
        <v>409764.61000000004</v>
      </c>
      <c r="E180" s="146">
        <f>SUM(E167:E179)</f>
        <v>87147.25</v>
      </c>
      <c r="F180" s="146"/>
      <c r="G180" s="146"/>
      <c r="H180" s="146">
        <f>SUM(H167:H179)</f>
        <v>4160.11</v>
      </c>
      <c r="I180" s="146"/>
      <c r="J180" s="146"/>
      <c r="K180" s="146">
        <f>SUM(K167:K179)</f>
        <v>91307.36000000002</v>
      </c>
    </row>
    <row r="181" spans="1:11" ht="12.75">
      <c r="A181" s="144" t="s">
        <v>607</v>
      </c>
      <c r="B181" s="141"/>
      <c r="C181" s="135">
        <f>C180+C166+C157</f>
        <v>1181190.5799999998</v>
      </c>
      <c r="D181" s="135">
        <f>D180+D166+D157</f>
        <v>721248.91</v>
      </c>
      <c r="E181" s="135">
        <f>E180+E166+E157</f>
        <v>-183932.35</v>
      </c>
      <c r="F181" s="135">
        <v>0</v>
      </c>
      <c r="G181" s="135">
        <v>0</v>
      </c>
      <c r="H181" s="135">
        <f>H180+H166+H157</f>
        <v>-9421.029999999999</v>
      </c>
      <c r="I181" s="135">
        <v>0</v>
      </c>
      <c r="J181" s="135">
        <v>0</v>
      </c>
      <c r="K181" s="135">
        <f>K180+K166+K157</f>
        <v>-193353.38</v>
      </c>
    </row>
    <row r="182" spans="1:11" ht="12.75">
      <c r="A182" s="147" t="s">
        <v>610</v>
      </c>
      <c r="B182" s="132" t="s">
        <v>524</v>
      </c>
      <c r="C182" s="133">
        <v>4500</v>
      </c>
      <c r="D182" s="133">
        <v>0</v>
      </c>
      <c r="E182" s="133">
        <v>0</v>
      </c>
      <c r="F182" s="134">
        <v>0</v>
      </c>
      <c r="G182" s="134">
        <v>0</v>
      </c>
      <c r="H182" s="133">
        <v>0</v>
      </c>
      <c r="I182" s="134">
        <v>0</v>
      </c>
      <c r="J182" s="134">
        <v>0</v>
      </c>
      <c r="K182" s="133">
        <v>0</v>
      </c>
    </row>
    <row r="183" spans="1:11" ht="12.75">
      <c r="A183" s="147" t="s">
        <v>610</v>
      </c>
      <c r="B183" s="132" t="s">
        <v>524</v>
      </c>
      <c r="C183" s="133">
        <v>32679.87</v>
      </c>
      <c r="D183" s="133">
        <v>0</v>
      </c>
      <c r="E183" s="133">
        <v>-32679.87</v>
      </c>
      <c r="F183" s="134">
        <v>0</v>
      </c>
      <c r="G183" s="134">
        <v>0</v>
      </c>
      <c r="H183" s="133">
        <v>0</v>
      </c>
      <c r="I183" s="134">
        <v>0</v>
      </c>
      <c r="J183" s="134">
        <v>0</v>
      </c>
      <c r="K183" s="133">
        <v>-32679.87</v>
      </c>
    </row>
    <row r="184" spans="1:11" ht="12.75">
      <c r="A184" s="147" t="s">
        <v>610</v>
      </c>
      <c r="B184" s="132" t="s">
        <v>526</v>
      </c>
      <c r="C184" s="133">
        <v>852.89</v>
      </c>
      <c r="D184" s="133">
        <v>1514.96</v>
      </c>
      <c r="E184" s="133">
        <v>662.07</v>
      </c>
      <c r="F184" s="134">
        <v>0</v>
      </c>
      <c r="G184" s="134">
        <v>0</v>
      </c>
      <c r="H184" s="133">
        <v>0</v>
      </c>
      <c r="I184" s="134">
        <v>0</v>
      </c>
      <c r="J184" s="134">
        <v>0</v>
      </c>
      <c r="K184" s="133">
        <v>662.07</v>
      </c>
    </row>
    <row r="185" spans="1:11" ht="12.75">
      <c r="A185" s="147" t="s">
        <v>610</v>
      </c>
      <c r="B185" s="132" t="s">
        <v>528</v>
      </c>
      <c r="C185" s="133">
        <v>49302.12</v>
      </c>
      <c r="D185" s="133">
        <v>6953.04</v>
      </c>
      <c r="E185" s="133">
        <v>0</v>
      </c>
      <c r="F185" s="134">
        <v>0</v>
      </c>
      <c r="G185" s="134">
        <v>0</v>
      </c>
      <c r="H185" s="133">
        <v>-289.71</v>
      </c>
      <c r="I185" s="134">
        <v>0</v>
      </c>
      <c r="J185" s="134">
        <v>0</v>
      </c>
      <c r="K185" s="133">
        <v>-289.71</v>
      </c>
    </row>
    <row r="186" spans="1:11" ht="12.75">
      <c r="A186" s="147" t="s">
        <v>610</v>
      </c>
      <c r="B186" s="132" t="s">
        <v>530</v>
      </c>
      <c r="C186" s="133">
        <v>60663.12</v>
      </c>
      <c r="D186" s="133">
        <v>7227.96</v>
      </c>
      <c r="E186" s="133">
        <v>0</v>
      </c>
      <c r="F186" s="134">
        <v>0</v>
      </c>
      <c r="G186" s="134">
        <v>0</v>
      </c>
      <c r="H186" s="133">
        <v>166.16</v>
      </c>
      <c r="I186" s="134">
        <v>0</v>
      </c>
      <c r="J186" s="134">
        <v>0</v>
      </c>
      <c r="K186" s="133">
        <v>166.16</v>
      </c>
    </row>
    <row r="187" spans="1:11" ht="12.75">
      <c r="A187" s="147" t="s">
        <v>610</v>
      </c>
      <c r="B187" s="132" t="s">
        <v>530</v>
      </c>
      <c r="C187" s="133">
        <v>6394.47</v>
      </c>
      <c r="D187" s="133">
        <v>1359.81</v>
      </c>
      <c r="E187" s="133">
        <v>-5034.66</v>
      </c>
      <c r="F187" s="134">
        <v>0</v>
      </c>
      <c r="G187" s="134">
        <v>0</v>
      </c>
      <c r="H187" s="133">
        <v>0</v>
      </c>
      <c r="I187" s="134">
        <v>0</v>
      </c>
      <c r="J187" s="134">
        <v>0</v>
      </c>
      <c r="K187" s="133">
        <v>-5034.66</v>
      </c>
    </row>
    <row r="188" spans="1:11" ht="12.75">
      <c r="A188" s="147" t="s">
        <v>610</v>
      </c>
      <c r="B188" s="132" t="s">
        <v>532</v>
      </c>
      <c r="C188" s="133">
        <v>24016.8</v>
      </c>
      <c r="D188" s="133">
        <v>1677.64</v>
      </c>
      <c r="E188" s="133">
        <v>0</v>
      </c>
      <c r="F188" s="134">
        <v>0</v>
      </c>
      <c r="G188" s="134">
        <v>0</v>
      </c>
      <c r="H188" s="133">
        <v>-209.12</v>
      </c>
      <c r="I188" s="134">
        <v>0</v>
      </c>
      <c r="J188" s="134">
        <v>0</v>
      </c>
      <c r="K188" s="133">
        <v>-209.12</v>
      </c>
    </row>
    <row r="189" spans="1:11" ht="12.75">
      <c r="A189" s="147" t="s">
        <v>610</v>
      </c>
      <c r="B189" s="132" t="s">
        <v>534</v>
      </c>
      <c r="C189" s="133">
        <v>46768.75</v>
      </c>
      <c r="D189" s="133">
        <v>6069.3</v>
      </c>
      <c r="E189" s="133">
        <v>0</v>
      </c>
      <c r="F189" s="134">
        <v>0</v>
      </c>
      <c r="G189" s="134">
        <v>0</v>
      </c>
      <c r="H189" s="133">
        <v>-152.5</v>
      </c>
      <c r="I189" s="134">
        <v>0</v>
      </c>
      <c r="J189" s="134">
        <v>0</v>
      </c>
      <c r="K189" s="133">
        <v>-152.5</v>
      </c>
    </row>
    <row r="190" spans="1:11" ht="12.75">
      <c r="A190" s="147" t="s">
        <v>610</v>
      </c>
      <c r="B190" s="132" t="s">
        <v>534</v>
      </c>
      <c r="C190" s="133">
        <v>1587.8</v>
      </c>
      <c r="D190" s="133">
        <v>339.89</v>
      </c>
      <c r="E190" s="133">
        <v>-1247.91</v>
      </c>
      <c r="F190" s="134">
        <v>0</v>
      </c>
      <c r="G190" s="134">
        <v>0</v>
      </c>
      <c r="H190" s="133">
        <v>0</v>
      </c>
      <c r="I190" s="134">
        <v>0</v>
      </c>
      <c r="J190" s="134">
        <v>0</v>
      </c>
      <c r="K190" s="133">
        <v>-1247.91</v>
      </c>
    </row>
    <row r="191" spans="1:11" ht="12.75">
      <c r="A191" s="147" t="s">
        <v>610</v>
      </c>
      <c r="B191" s="132" t="s">
        <v>536</v>
      </c>
      <c r="C191" s="133">
        <v>28692.21</v>
      </c>
      <c r="D191" s="133">
        <v>9682.47</v>
      </c>
      <c r="E191" s="133">
        <v>0</v>
      </c>
      <c r="F191" s="134">
        <v>0</v>
      </c>
      <c r="G191" s="134">
        <v>0</v>
      </c>
      <c r="H191" s="133">
        <v>-292.37</v>
      </c>
      <c r="I191" s="134">
        <v>0</v>
      </c>
      <c r="J191" s="134">
        <v>0</v>
      </c>
      <c r="K191" s="133">
        <v>-292.37</v>
      </c>
    </row>
    <row r="192" spans="1:11" ht="12.75">
      <c r="A192" s="147" t="s">
        <v>610</v>
      </c>
      <c r="B192" s="132" t="s">
        <v>536</v>
      </c>
      <c r="C192" s="133">
        <v>1055.25</v>
      </c>
      <c r="D192" s="133">
        <v>563</v>
      </c>
      <c r="E192" s="133">
        <v>-492.25</v>
      </c>
      <c r="F192" s="134">
        <v>0</v>
      </c>
      <c r="G192" s="134">
        <v>0</v>
      </c>
      <c r="H192" s="133">
        <v>0</v>
      </c>
      <c r="I192" s="134">
        <v>0</v>
      </c>
      <c r="J192" s="134">
        <v>0</v>
      </c>
      <c r="K192" s="133">
        <v>-492.25</v>
      </c>
    </row>
    <row r="193" spans="1:11" ht="12.75">
      <c r="A193" s="147" t="s">
        <v>610</v>
      </c>
      <c r="B193" s="132" t="s">
        <v>538</v>
      </c>
      <c r="C193" s="133">
        <v>7780</v>
      </c>
      <c r="D193" s="133">
        <v>3600</v>
      </c>
      <c r="E193" s="133">
        <v>0</v>
      </c>
      <c r="F193" s="134">
        <v>0</v>
      </c>
      <c r="G193" s="134">
        <v>0</v>
      </c>
      <c r="H193" s="133">
        <v>-100</v>
      </c>
      <c r="I193" s="134">
        <v>0</v>
      </c>
      <c r="J193" s="134">
        <v>0</v>
      </c>
      <c r="K193" s="133">
        <v>-100</v>
      </c>
    </row>
    <row r="194" spans="1:11" ht="12.75">
      <c r="A194" s="147" t="s">
        <v>610</v>
      </c>
      <c r="B194" s="132" t="s">
        <v>538</v>
      </c>
      <c r="C194" s="133">
        <v>13684.76</v>
      </c>
      <c r="D194" s="133">
        <v>5223.96</v>
      </c>
      <c r="E194" s="133">
        <v>-8460.8</v>
      </c>
      <c r="F194" s="134">
        <v>0</v>
      </c>
      <c r="G194" s="134">
        <v>0</v>
      </c>
      <c r="H194" s="133">
        <v>0</v>
      </c>
      <c r="I194" s="134">
        <v>0</v>
      </c>
      <c r="J194" s="134">
        <v>0</v>
      </c>
      <c r="K194" s="133">
        <v>-8460.8</v>
      </c>
    </row>
    <row r="195" spans="1:11" ht="12.75">
      <c r="A195" s="147" t="s">
        <v>610</v>
      </c>
      <c r="B195" s="132" t="s">
        <v>540</v>
      </c>
      <c r="C195" s="133">
        <v>22656.3</v>
      </c>
      <c r="D195" s="133">
        <v>4905.07</v>
      </c>
      <c r="E195" s="133">
        <v>0</v>
      </c>
      <c r="F195" s="134">
        <v>0</v>
      </c>
      <c r="G195" s="134">
        <v>0</v>
      </c>
      <c r="H195" s="133">
        <v>-621.61</v>
      </c>
      <c r="I195" s="134">
        <v>0</v>
      </c>
      <c r="J195" s="134">
        <v>0</v>
      </c>
      <c r="K195" s="133">
        <v>-621.61</v>
      </c>
    </row>
    <row r="196" spans="1:11" ht="12.75">
      <c r="A196" s="147" t="s">
        <v>610</v>
      </c>
      <c r="B196" s="132" t="s">
        <v>540</v>
      </c>
      <c r="C196" s="133">
        <v>1618.05</v>
      </c>
      <c r="D196" s="133">
        <v>434</v>
      </c>
      <c r="E196" s="133">
        <v>-1184.05</v>
      </c>
      <c r="F196" s="134">
        <v>0</v>
      </c>
      <c r="G196" s="134">
        <v>0</v>
      </c>
      <c r="H196" s="133">
        <v>0</v>
      </c>
      <c r="I196" s="134">
        <v>0</v>
      </c>
      <c r="J196" s="134">
        <v>0</v>
      </c>
      <c r="K196" s="133">
        <v>-1184.05</v>
      </c>
    </row>
    <row r="197" spans="1:11" ht="12.75">
      <c r="A197" s="147" t="s">
        <v>610</v>
      </c>
      <c r="B197" s="132" t="s">
        <v>542</v>
      </c>
      <c r="C197" s="133">
        <v>11744</v>
      </c>
      <c r="D197" s="133">
        <v>5850</v>
      </c>
      <c r="E197" s="133">
        <v>0</v>
      </c>
      <c r="F197" s="134">
        <v>0</v>
      </c>
      <c r="G197" s="134">
        <v>0</v>
      </c>
      <c r="H197" s="133">
        <v>455</v>
      </c>
      <c r="I197" s="134">
        <v>0</v>
      </c>
      <c r="J197" s="134">
        <v>0</v>
      </c>
      <c r="K197" s="133">
        <v>455</v>
      </c>
    </row>
    <row r="198" spans="1:11" ht="12.75">
      <c r="A198" s="147" t="s">
        <v>610</v>
      </c>
      <c r="B198" s="132" t="s">
        <v>542</v>
      </c>
      <c r="C198" s="133">
        <v>4586.95</v>
      </c>
      <c r="D198" s="133">
        <v>2366.1</v>
      </c>
      <c r="E198" s="133">
        <v>-2220.85</v>
      </c>
      <c r="F198" s="134">
        <v>0</v>
      </c>
      <c r="G198" s="134">
        <v>0</v>
      </c>
      <c r="H198" s="133">
        <v>0</v>
      </c>
      <c r="I198" s="134">
        <v>0</v>
      </c>
      <c r="J198" s="134">
        <v>0</v>
      </c>
      <c r="K198" s="133">
        <v>-2220.85</v>
      </c>
    </row>
    <row r="199" spans="1:11" ht="12.75">
      <c r="A199" s="147" t="s">
        <v>610</v>
      </c>
      <c r="B199" s="132" t="s">
        <v>544</v>
      </c>
      <c r="C199" s="133">
        <v>1407</v>
      </c>
      <c r="D199" s="133">
        <v>800</v>
      </c>
      <c r="E199" s="133">
        <v>-607</v>
      </c>
      <c r="F199" s="134">
        <v>0</v>
      </c>
      <c r="G199" s="134">
        <v>0</v>
      </c>
      <c r="H199" s="133">
        <v>0</v>
      </c>
      <c r="I199" s="134">
        <v>0</v>
      </c>
      <c r="J199" s="134">
        <v>0</v>
      </c>
      <c r="K199" s="133">
        <v>-607</v>
      </c>
    </row>
    <row r="200" spans="1:11" ht="12.75">
      <c r="A200" s="147" t="s">
        <v>610</v>
      </c>
      <c r="B200" s="132" t="s">
        <v>502</v>
      </c>
      <c r="C200" s="133">
        <v>32854.92</v>
      </c>
      <c r="D200" s="133">
        <v>8371.02</v>
      </c>
      <c r="E200" s="133">
        <v>-24483.9</v>
      </c>
      <c r="F200" s="134">
        <v>0</v>
      </c>
      <c r="G200" s="134">
        <v>0</v>
      </c>
      <c r="H200" s="133">
        <v>0</v>
      </c>
      <c r="I200" s="134">
        <v>0</v>
      </c>
      <c r="J200" s="134">
        <v>0</v>
      </c>
      <c r="K200" s="133">
        <v>-24483.9</v>
      </c>
    </row>
    <row r="201" spans="1:11" ht="12.75">
      <c r="A201" s="147" t="s">
        <v>610</v>
      </c>
      <c r="B201" s="132" t="s">
        <v>547</v>
      </c>
      <c r="C201" s="133">
        <v>2579.12</v>
      </c>
      <c r="D201" s="133">
        <v>1126.2</v>
      </c>
      <c r="E201" s="133">
        <v>0</v>
      </c>
      <c r="F201" s="134">
        <v>0</v>
      </c>
      <c r="G201" s="134">
        <v>0</v>
      </c>
      <c r="H201" s="133">
        <v>-193.8</v>
      </c>
      <c r="I201" s="134">
        <v>0</v>
      </c>
      <c r="J201" s="134">
        <v>0</v>
      </c>
      <c r="K201" s="133">
        <v>-193.8</v>
      </c>
    </row>
    <row r="202" spans="1:11" ht="12.75">
      <c r="A202" s="147" t="s">
        <v>610</v>
      </c>
      <c r="B202" s="132" t="s">
        <v>549</v>
      </c>
      <c r="C202" s="133">
        <v>32486.1</v>
      </c>
      <c r="D202" s="133">
        <v>6135.39</v>
      </c>
      <c r="E202" s="133">
        <v>0</v>
      </c>
      <c r="F202" s="134">
        <v>0</v>
      </c>
      <c r="G202" s="134">
        <v>0</v>
      </c>
      <c r="H202" s="133">
        <v>-4523.95</v>
      </c>
      <c r="I202" s="134">
        <v>0</v>
      </c>
      <c r="J202" s="134">
        <v>0</v>
      </c>
      <c r="K202" s="133">
        <v>-4523.95</v>
      </c>
    </row>
    <row r="203" spans="1:11" ht="12.75">
      <c r="A203" s="147" t="s">
        <v>610</v>
      </c>
      <c r="B203" s="132" t="s">
        <v>551</v>
      </c>
      <c r="C203" s="133">
        <v>52617.79</v>
      </c>
      <c r="D203" s="133">
        <v>14949.86</v>
      </c>
      <c r="E203" s="133">
        <v>-37667.93</v>
      </c>
      <c r="F203" s="134">
        <v>0</v>
      </c>
      <c r="G203" s="134">
        <v>0</v>
      </c>
      <c r="H203" s="133">
        <v>0</v>
      </c>
      <c r="I203" s="134">
        <v>0</v>
      </c>
      <c r="J203" s="134">
        <v>0</v>
      </c>
      <c r="K203" s="133">
        <v>-37667.93</v>
      </c>
    </row>
    <row r="204" spans="1:11" ht="12.75">
      <c r="A204" s="147" t="s">
        <v>610</v>
      </c>
      <c r="B204" s="132" t="s">
        <v>553</v>
      </c>
      <c r="C204" s="133">
        <v>130574</v>
      </c>
      <c r="D204" s="133">
        <v>84481.38</v>
      </c>
      <c r="E204" s="133">
        <v>0</v>
      </c>
      <c r="F204" s="134">
        <v>0</v>
      </c>
      <c r="G204" s="134">
        <v>0</v>
      </c>
      <c r="H204" s="133">
        <v>5484.11</v>
      </c>
      <c r="I204" s="134">
        <v>0</v>
      </c>
      <c r="J204" s="134">
        <v>0</v>
      </c>
      <c r="K204" s="133">
        <v>5484.11</v>
      </c>
    </row>
    <row r="205" spans="1:11" ht="12.75">
      <c r="A205" s="147" t="s">
        <v>610</v>
      </c>
      <c r="B205" s="132" t="s">
        <v>553</v>
      </c>
      <c r="C205" s="133">
        <v>141593</v>
      </c>
      <c r="D205" s="133">
        <v>91610.67</v>
      </c>
      <c r="E205" s="133">
        <v>-49982.33</v>
      </c>
      <c r="F205" s="134">
        <v>0</v>
      </c>
      <c r="G205" s="134">
        <v>0</v>
      </c>
      <c r="H205" s="133">
        <v>0</v>
      </c>
      <c r="I205" s="134">
        <v>0</v>
      </c>
      <c r="J205" s="134">
        <v>0</v>
      </c>
      <c r="K205" s="133">
        <v>-49982.33</v>
      </c>
    </row>
    <row r="206" spans="1:11" ht="12.75">
      <c r="A206" s="147" t="s">
        <v>610</v>
      </c>
      <c r="B206" s="132" t="s">
        <v>555</v>
      </c>
      <c r="C206" s="133">
        <v>19473.43</v>
      </c>
      <c r="D206" s="133">
        <v>3371.59</v>
      </c>
      <c r="E206" s="133">
        <v>0</v>
      </c>
      <c r="F206" s="134">
        <v>0</v>
      </c>
      <c r="G206" s="134">
        <v>0</v>
      </c>
      <c r="H206" s="133">
        <v>113.65</v>
      </c>
      <c r="I206" s="134">
        <v>0</v>
      </c>
      <c r="J206" s="134">
        <v>0</v>
      </c>
      <c r="K206" s="133">
        <v>113.65</v>
      </c>
    </row>
    <row r="207" spans="1:11" ht="12.75">
      <c r="A207" s="147" t="s">
        <v>610</v>
      </c>
      <c r="B207" s="132" t="s">
        <v>557</v>
      </c>
      <c r="C207" s="133">
        <v>4410.5</v>
      </c>
      <c r="D207" s="133">
        <v>286.32</v>
      </c>
      <c r="E207" s="133">
        <v>0</v>
      </c>
      <c r="F207" s="134">
        <v>0</v>
      </c>
      <c r="G207" s="134">
        <v>0</v>
      </c>
      <c r="H207" s="133">
        <v>-33.47</v>
      </c>
      <c r="I207" s="134">
        <v>0</v>
      </c>
      <c r="J207" s="134">
        <v>0</v>
      </c>
      <c r="K207" s="133">
        <v>-33.47</v>
      </c>
    </row>
    <row r="208" spans="1:11" ht="12.75">
      <c r="A208" s="147" t="s">
        <v>610</v>
      </c>
      <c r="B208" s="132" t="s">
        <v>557</v>
      </c>
      <c r="C208" s="133">
        <v>7469.99</v>
      </c>
      <c r="D208" s="133">
        <v>370.06</v>
      </c>
      <c r="E208" s="133">
        <v>-7099.93</v>
      </c>
      <c r="F208" s="134">
        <v>0</v>
      </c>
      <c r="G208" s="134">
        <v>0</v>
      </c>
      <c r="H208" s="133">
        <v>0</v>
      </c>
      <c r="I208" s="134">
        <v>0</v>
      </c>
      <c r="J208" s="134">
        <v>0</v>
      </c>
      <c r="K208" s="133">
        <v>-7099.93</v>
      </c>
    </row>
    <row r="209" spans="1:11" ht="12.75">
      <c r="A209" s="147" t="s">
        <v>610</v>
      </c>
      <c r="B209" s="132" t="s">
        <v>559</v>
      </c>
      <c r="C209" s="133">
        <v>2365</v>
      </c>
      <c r="D209" s="133">
        <v>1500</v>
      </c>
      <c r="E209" s="133">
        <v>0</v>
      </c>
      <c r="F209" s="134">
        <v>0</v>
      </c>
      <c r="G209" s="134">
        <v>0</v>
      </c>
      <c r="H209" s="133">
        <v>-100</v>
      </c>
      <c r="I209" s="134">
        <v>0</v>
      </c>
      <c r="J209" s="134">
        <v>0</v>
      </c>
      <c r="K209" s="133">
        <v>-100</v>
      </c>
    </row>
    <row r="210" spans="1:11" ht="12.75">
      <c r="A210" s="147" t="s">
        <v>610</v>
      </c>
      <c r="B210" s="132" t="s">
        <v>559</v>
      </c>
      <c r="C210" s="133">
        <v>18599.6</v>
      </c>
      <c r="D210" s="133">
        <v>3587.4</v>
      </c>
      <c r="E210" s="133">
        <v>-15012.2</v>
      </c>
      <c r="F210" s="134">
        <v>0</v>
      </c>
      <c r="G210" s="134">
        <v>0</v>
      </c>
      <c r="H210" s="133">
        <v>0</v>
      </c>
      <c r="I210" s="134">
        <v>0</v>
      </c>
      <c r="J210" s="134">
        <v>0</v>
      </c>
      <c r="K210" s="133">
        <v>-15012.2</v>
      </c>
    </row>
    <row r="211" spans="1:11" ht="12.75">
      <c r="A211" s="147" t="s">
        <v>610</v>
      </c>
      <c r="B211" s="132" t="s">
        <v>561</v>
      </c>
      <c r="C211" s="133">
        <v>2081.53</v>
      </c>
      <c r="D211" s="133">
        <v>1767.42</v>
      </c>
      <c r="E211" s="133">
        <v>-314.11</v>
      </c>
      <c r="F211" s="134">
        <v>0</v>
      </c>
      <c r="G211" s="134">
        <v>0</v>
      </c>
      <c r="H211" s="133">
        <v>0</v>
      </c>
      <c r="I211" s="134">
        <v>0</v>
      </c>
      <c r="J211" s="134">
        <v>0</v>
      </c>
      <c r="K211" s="133">
        <v>-314.11</v>
      </c>
    </row>
    <row r="212" spans="1:11" ht="12.75">
      <c r="A212" s="147" t="s">
        <v>610</v>
      </c>
      <c r="B212" s="132" t="s">
        <v>563</v>
      </c>
      <c r="C212" s="133">
        <v>20092.46</v>
      </c>
      <c r="D212" s="133">
        <v>5055.56</v>
      </c>
      <c r="E212" s="133">
        <v>-15036.9</v>
      </c>
      <c r="F212" s="134">
        <v>0</v>
      </c>
      <c r="G212" s="134">
        <v>0</v>
      </c>
      <c r="H212" s="133">
        <v>0</v>
      </c>
      <c r="I212" s="134">
        <v>0</v>
      </c>
      <c r="J212" s="134">
        <v>0</v>
      </c>
      <c r="K212" s="133">
        <v>-15036.9</v>
      </c>
    </row>
    <row r="213" spans="1:11" ht="12.75">
      <c r="A213" s="239" t="s">
        <v>606</v>
      </c>
      <c r="B213" s="240"/>
      <c r="C213" s="135">
        <f>SUM(C182:C212)</f>
        <v>787187.7799999999</v>
      </c>
      <c r="D213" s="135">
        <f>SUM(D182:D212)</f>
        <v>281180.07</v>
      </c>
      <c r="E213" s="135">
        <f>SUM(E182:E212)</f>
        <v>-200862.61999999997</v>
      </c>
      <c r="F213" s="135">
        <v>0</v>
      </c>
      <c r="G213" s="135">
        <v>0</v>
      </c>
      <c r="H213" s="135">
        <f>SUM(H182:H212)</f>
        <v>-297.60999999999996</v>
      </c>
      <c r="I213" s="135">
        <v>0</v>
      </c>
      <c r="J213" s="135">
        <v>0</v>
      </c>
      <c r="K213" s="135">
        <f>SUM(K182:K212)</f>
        <v>-201160.23</v>
      </c>
    </row>
    <row r="214" spans="1:11" ht="12.75">
      <c r="A214" s="147" t="s">
        <v>610</v>
      </c>
      <c r="B214" s="134" t="s">
        <v>565</v>
      </c>
      <c r="C214" s="136">
        <v>800</v>
      </c>
      <c r="D214" s="136">
        <v>634</v>
      </c>
      <c r="E214" s="136">
        <v>0</v>
      </c>
      <c r="F214" s="137">
        <v>0</v>
      </c>
      <c r="G214" s="137">
        <v>0</v>
      </c>
      <c r="H214" s="136">
        <v>50</v>
      </c>
      <c r="I214" s="137">
        <v>0</v>
      </c>
      <c r="J214" s="137">
        <v>0</v>
      </c>
      <c r="K214" s="136">
        <v>50</v>
      </c>
    </row>
    <row r="215" spans="1:11" ht="12.75">
      <c r="A215" s="147" t="s">
        <v>610</v>
      </c>
      <c r="B215" s="134" t="s">
        <v>565</v>
      </c>
      <c r="C215" s="136">
        <v>26197.9</v>
      </c>
      <c r="D215" s="136">
        <v>7287.83</v>
      </c>
      <c r="E215" s="136">
        <v>-18910.07</v>
      </c>
      <c r="F215" s="137">
        <v>0</v>
      </c>
      <c r="G215" s="137">
        <v>0</v>
      </c>
      <c r="H215" s="136">
        <v>0</v>
      </c>
      <c r="I215" s="137">
        <v>0</v>
      </c>
      <c r="J215" s="137">
        <v>0</v>
      </c>
      <c r="K215" s="136">
        <v>-18910.07</v>
      </c>
    </row>
    <row r="216" spans="1:11" ht="12.75">
      <c r="A216" s="147" t="s">
        <v>610</v>
      </c>
      <c r="B216" s="134" t="s">
        <v>567</v>
      </c>
      <c r="C216" s="136">
        <v>10090.5</v>
      </c>
      <c r="D216" s="136">
        <v>4480</v>
      </c>
      <c r="E216" s="136">
        <v>-5610.5</v>
      </c>
      <c r="F216" s="137">
        <v>0</v>
      </c>
      <c r="G216" s="137">
        <v>0</v>
      </c>
      <c r="H216" s="136">
        <v>0</v>
      </c>
      <c r="I216" s="137">
        <v>0</v>
      </c>
      <c r="J216" s="137">
        <v>0</v>
      </c>
      <c r="K216" s="136">
        <v>-5610.5</v>
      </c>
    </row>
    <row r="217" spans="1:11" ht="12.75">
      <c r="A217" s="147" t="s">
        <v>610</v>
      </c>
      <c r="B217" s="134" t="s">
        <v>569</v>
      </c>
      <c r="C217" s="136">
        <v>10687.09</v>
      </c>
      <c r="D217" s="136">
        <v>5361.15</v>
      </c>
      <c r="E217" s="136">
        <v>-5325.94</v>
      </c>
      <c r="F217" s="137">
        <v>0</v>
      </c>
      <c r="G217" s="137">
        <v>0</v>
      </c>
      <c r="H217" s="136">
        <v>0</v>
      </c>
      <c r="I217" s="137">
        <v>0</v>
      </c>
      <c r="J217" s="137">
        <v>0</v>
      </c>
      <c r="K217" s="136">
        <v>-5325.94</v>
      </c>
    </row>
    <row r="218" spans="1:11" ht="12.75">
      <c r="A218" s="147" t="s">
        <v>610</v>
      </c>
      <c r="B218" s="134" t="s">
        <v>571</v>
      </c>
      <c r="C218" s="136">
        <v>24660.54</v>
      </c>
      <c r="D218" s="136">
        <v>15009.98</v>
      </c>
      <c r="E218" s="136">
        <v>-9650.56</v>
      </c>
      <c r="F218" s="137">
        <v>0</v>
      </c>
      <c r="G218" s="137">
        <v>0</v>
      </c>
      <c r="H218" s="136">
        <v>0</v>
      </c>
      <c r="I218" s="137">
        <v>0</v>
      </c>
      <c r="J218" s="137">
        <v>0</v>
      </c>
      <c r="K218" s="136">
        <v>-9650.56</v>
      </c>
    </row>
    <row r="219" spans="1:11" ht="12.75">
      <c r="A219" s="147" t="s">
        <v>610</v>
      </c>
      <c r="B219" s="134" t="s">
        <v>573</v>
      </c>
      <c r="C219" s="136">
        <v>15463.94</v>
      </c>
      <c r="D219" s="136">
        <v>6901.45</v>
      </c>
      <c r="E219" s="136">
        <v>-8562.49</v>
      </c>
      <c r="F219" s="137">
        <v>0</v>
      </c>
      <c r="G219" s="137">
        <v>0</v>
      </c>
      <c r="H219" s="136">
        <v>0</v>
      </c>
      <c r="I219" s="137">
        <v>0</v>
      </c>
      <c r="J219" s="137">
        <v>0</v>
      </c>
      <c r="K219" s="136">
        <v>-8562.49</v>
      </c>
    </row>
    <row r="220" spans="1:11" ht="12.75">
      <c r="A220" s="147" t="s">
        <v>610</v>
      </c>
      <c r="B220" s="134" t="s">
        <v>575</v>
      </c>
      <c r="C220" s="136">
        <v>14876</v>
      </c>
      <c r="D220" s="136">
        <v>8505.6</v>
      </c>
      <c r="E220" s="136">
        <v>0</v>
      </c>
      <c r="F220" s="137">
        <v>0</v>
      </c>
      <c r="G220" s="137">
        <v>0</v>
      </c>
      <c r="H220" s="136">
        <v>-705</v>
      </c>
      <c r="I220" s="137">
        <v>0</v>
      </c>
      <c r="J220" s="137">
        <v>0</v>
      </c>
      <c r="K220" s="136">
        <v>-705</v>
      </c>
    </row>
    <row r="221" spans="1:11" ht="12.75">
      <c r="A221" s="147" t="s">
        <v>610</v>
      </c>
      <c r="B221" s="134" t="s">
        <v>575</v>
      </c>
      <c r="C221" s="136">
        <v>16910.17</v>
      </c>
      <c r="D221" s="136">
        <v>10277.6</v>
      </c>
      <c r="E221" s="136">
        <v>-6632.57</v>
      </c>
      <c r="F221" s="137">
        <v>0</v>
      </c>
      <c r="G221" s="137">
        <v>0</v>
      </c>
      <c r="H221" s="136">
        <v>0</v>
      </c>
      <c r="I221" s="137">
        <v>0</v>
      </c>
      <c r="J221" s="137">
        <v>0</v>
      </c>
      <c r="K221" s="138">
        <v>-6632.57</v>
      </c>
    </row>
    <row r="222" spans="1:11" ht="12.75">
      <c r="A222" s="239" t="s">
        <v>232</v>
      </c>
      <c r="B222" s="240"/>
      <c r="C222" s="135">
        <f>SUM(C214:C221)</f>
        <v>119686.14</v>
      </c>
      <c r="D222" s="135">
        <f>SUM(D214:D221)</f>
        <v>58457.60999999999</v>
      </c>
      <c r="E222" s="135">
        <f>SUM(E214:E221)</f>
        <v>-54692.13</v>
      </c>
      <c r="F222" s="135">
        <v>0</v>
      </c>
      <c r="G222" s="135">
        <v>0</v>
      </c>
      <c r="H222" s="135">
        <f>SUM(H214:H221)</f>
        <v>-655</v>
      </c>
      <c r="I222" s="135">
        <v>0</v>
      </c>
      <c r="J222" s="135">
        <v>0</v>
      </c>
      <c r="K222" s="135">
        <f>SUM(K214:K221)</f>
        <v>-55347.13</v>
      </c>
    </row>
    <row r="223" spans="1:11" ht="12.75">
      <c r="A223" s="147" t="s">
        <v>610</v>
      </c>
      <c r="B223" s="134" t="s">
        <v>579</v>
      </c>
      <c r="C223" s="133">
        <v>18620.42</v>
      </c>
      <c r="D223" s="133">
        <v>20493.5</v>
      </c>
      <c r="E223" s="133">
        <v>1873.08</v>
      </c>
      <c r="F223" s="134">
        <v>0</v>
      </c>
      <c r="G223" s="134">
        <v>0</v>
      </c>
      <c r="H223" s="133">
        <v>0</v>
      </c>
      <c r="I223" s="134">
        <v>0</v>
      </c>
      <c r="J223" s="134">
        <v>0</v>
      </c>
      <c r="K223" s="133">
        <v>1873.08</v>
      </c>
    </row>
    <row r="224" spans="1:11" ht="12.75">
      <c r="A224" s="147" t="s">
        <v>610</v>
      </c>
      <c r="B224" s="134" t="s">
        <v>580</v>
      </c>
      <c r="C224" s="133">
        <v>13389.58</v>
      </c>
      <c r="D224" s="133">
        <v>14135.54</v>
      </c>
      <c r="E224" s="133">
        <v>0</v>
      </c>
      <c r="F224" s="134">
        <v>0</v>
      </c>
      <c r="G224" s="134">
        <v>0</v>
      </c>
      <c r="H224" s="133">
        <v>455.99</v>
      </c>
      <c r="I224" s="134">
        <v>0</v>
      </c>
      <c r="J224" s="134">
        <v>0</v>
      </c>
      <c r="K224" s="133">
        <v>455.99</v>
      </c>
    </row>
    <row r="225" spans="1:11" ht="12.75">
      <c r="A225" s="147" t="s">
        <v>610</v>
      </c>
      <c r="B225" s="134" t="s">
        <v>580</v>
      </c>
      <c r="C225" s="133">
        <v>14972.45</v>
      </c>
      <c r="D225" s="133">
        <v>29295</v>
      </c>
      <c r="E225" s="133">
        <v>14322.55</v>
      </c>
      <c r="F225" s="134">
        <v>0</v>
      </c>
      <c r="G225" s="134">
        <v>0</v>
      </c>
      <c r="H225" s="133">
        <v>0</v>
      </c>
      <c r="I225" s="134">
        <v>0</v>
      </c>
      <c r="J225" s="134">
        <v>0</v>
      </c>
      <c r="K225" s="133">
        <v>14322.55</v>
      </c>
    </row>
    <row r="226" spans="1:11" ht="12.75">
      <c r="A226" s="147" t="s">
        <v>610</v>
      </c>
      <c r="B226" s="134" t="s">
        <v>581</v>
      </c>
      <c r="C226" s="133">
        <v>14225.7</v>
      </c>
      <c r="D226" s="133">
        <v>28539</v>
      </c>
      <c r="E226" s="133">
        <v>14313.3</v>
      </c>
      <c r="F226" s="134">
        <v>0</v>
      </c>
      <c r="G226" s="134">
        <v>0</v>
      </c>
      <c r="H226" s="133">
        <v>0</v>
      </c>
      <c r="I226" s="134">
        <v>0</v>
      </c>
      <c r="J226" s="134">
        <v>0</v>
      </c>
      <c r="K226" s="133">
        <v>14313.3</v>
      </c>
    </row>
    <row r="227" spans="1:11" ht="12.75">
      <c r="A227" s="147" t="s">
        <v>610</v>
      </c>
      <c r="B227" s="134" t="s">
        <v>582</v>
      </c>
      <c r="C227" s="133">
        <v>13799.64</v>
      </c>
      <c r="D227" s="133">
        <v>14364</v>
      </c>
      <c r="E227" s="133">
        <v>0</v>
      </c>
      <c r="F227" s="134">
        <v>0</v>
      </c>
      <c r="G227" s="134">
        <v>0</v>
      </c>
      <c r="H227" s="133">
        <v>564.9</v>
      </c>
      <c r="I227" s="134">
        <v>0</v>
      </c>
      <c r="J227" s="134">
        <v>0</v>
      </c>
      <c r="K227" s="133">
        <v>564.9</v>
      </c>
    </row>
    <row r="228" spans="1:11" ht="12.75">
      <c r="A228" s="147" t="s">
        <v>610</v>
      </c>
      <c r="B228" s="134" t="s">
        <v>582</v>
      </c>
      <c r="C228" s="133">
        <v>14288.36</v>
      </c>
      <c r="D228" s="133">
        <v>28728</v>
      </c>
      <c r="E228" s="133">
        <v>14439.64</v>
      </c>
      <c r="F228" s="134">
        <v>0</v>
      </c>
      <c r="G228" s="134">
        <v>0</v>
      </c>
      <c r="H228" s="133">
        <v>0</v>
      </c>
      <c r="I228" s="134">
        <v>0</v>
      </c>
      <c r="J228" s="134">
        <v>0</v>
      </c>
      <c r="K228" s="133">
        <v>14439.64</v>
      </c>
    </row>
    <row r="229" spans="1:11" ht="12.75">
      <c r="A229" s="147" t="s">
        <v>610</v>
      </c>
      <c r="B229" s="134" t="s">
        <v>583</v>
      </c>
      <c r="C229" s="133">
        <v>22615.37</v>
      </c>
      <c r="D229" s="133">
        <v>42983.7</v>
      </c>
      <c r="E229" s="133">
        <v>20368.33</v>
      </c>
      <c r="F229" s="134">
        <v>0</v>
      </c>
      <c r="G229" s="134">
        <v>0</v>
      </c>
      <c r="H229" s="133">
        <v>0</v>
      </c>
      <c r="I229" s="134">
        <v>0</v>
      </c>
      <c r="J229" s="134">
        <v>0</v>
      </c>
      <c r="K229" s="133">
        <v>20368.33</v>
      </c>
    </row>
    <row r="230" spans="1:11" ht="12.75">
      <c r="A230" s="147" t="s">
        <v>610</v>
      </c>
      <c r="B230" s="134" t="s">
        <v>584</v>
      </c>
      <c r="C230" s="133">
        <v>21266.06</v>
      </c>
      <c r="D230" s="133">
        <v>33180.35</v>
      </c>
      <c r="E230" s="133">
        <v>0</v>
      </c>
      <c r="F230" s="134">
        <v>0</v>
      </c>
      <c r="G230" s="134">
        <v>0</v>
      </c>
      <c r="H230" s="133">
        <v>1004.05</v>
      </c>
      <c r="I230" s="134">
        <v>0</v>
      </c>
      <c r="J230" s="134">
        <v>0</v>
      </c>
      <c r="K230" s="133">
        <v>1004.05</v>
      </c>
    </row>
    <row r="231" spans="1:11" ht="12.75">
      <c r="A231" s="147" t="s">
        <v>610</v>
      </c>
      <c r="B231" s="134" t="s">
        <v>584</v>
      </c>
      <c r="C231" s="133">
        <v>31074.09</v>
      </c>
      <c r="D231" s="133">
        <v>42630</v>
      </c>
      <c r="E231" s="133">
        <v>11555.91</v>
      </c>
      <c r="F231" s="134">
        <v>0</v>
      </c>
      <c r="G231" s="134">
        <v>0</v>
      </c>
      <c r="H231" s="133">
        <v>0</v>
      </c>
      <c r="I231" s="134">
        <v>0</v>
      </c>
      <c r="J231" s="134">
        <v>0</v>
      </c>
      <c r="K231" s="133">
        <v>11555.91</v>
      </c>
    </row>
    <row r="232" spans="1:11" ht="12.75">
      <c r="A232" s="147" t="s">
        <v>610</v>
      </c>
      <c r="B232" s="134" t="s">
        <v>585</v>
      </c>
      <c r="C232" s="133">
        <v>58771.31</v>
      </c>
      <c r="D232" s="133">
        <v>92560</v>
      </c>
      <c r="E232" s="133">
        <v>0</v>
      </c>
      <c r="F232" s="134">
        <v>0</v>
      </c>
      <c r="G232" s="134">
        <v>0</v>
      </c>
      <c r="H232" s="133">
        <v>3510</v>
      </c>
      <c r="I232" s="134">
        <v>0</v>
      </c>
      <c r="J232" s="134">
        <v>0</v>
      </c>
      <c r="K232" s="133">
        <v>3510</v>
      </c>
    </row>
    <row r="233" spans="1:11" ht="12.75">
      <c r="A233" s="147" t="s">
        <v>610</v>
      </c>
      <c r="B233" s="134" t="s">
        <v>585</v>
      </c>
      <c r="C233" s="133">
        <v>17300.71</v>
      </c>
      <c r="D233" s="133">
        <v>30260</v>
      </c>
      <c r="E233" s="133">
        <v>12959.29</v>
      </c>
      <c r="F233" s="134">
        <v>0</v>
      </c>
      <c r="G233" s="134">
        <v>0</v>
      </c>
      <c r="H233" s="133">
        <v>0</v>
      </c>
      <c r="I233" s="134">
        <v>0</v>
      </c>
      <c r="J233" s="134">
        <v>0</v>
      </c>
      <c r="K233" s="133">
        <v>12959.29</v>
      </c>
    </row>
    <row r="234" spans="1:11" ht="12.75">
      <c r="A234" s="147" t="s">
        <v>610</v>
      </c>
      <c r="B234" s="134" t="s">
        <v>586</v>
      </c>
      <c r="C234" s="133">
        <v>26403.45</v>
      </c>
      <c r="D234" s="133">
        <v>30333.6</v>
      </c>
      <c r="E234" s="133">
        <v>0</v>
      </c>
      <c r="F234" s="134">
        <v>0</v>
      </c>
      <c r="G234" s="134">
        <v>0</v>
      </c>
      <c r="H234" s="133">
        <v>1135.2</v>
      </c>
      <c r="I234" s="134">
        <v>0</v>
      </c>
      <c r="J234" s="134">
        <v>0</v>
      </c>
      <c r="K234" s="133">
        <v>1135.2</v>
      </c>
    </row>
    <row r="235" spans="1:11" ht="12.75">
      <c r="A235" s="147" t="s">
        <v>610</v>
      </c>
      <c r="B235" s="134" t="s">
        <v>587</v>
      </c>
      <c r="C235" s="133">
        <v>7589.52</v>
      </c>
      <c r="D235" s="133">
        <v>7647.6</v>
      </c>
      <c r="E235" s="133">
        <v>0</v>
      </c>
      <c r="F235" s="134">
        <v>0</v>
      </c>
      <c r="G235" s="134">
        <v>0</v>
      </c>
      <c r="H235" s="133">
        <v>190.8</v>
      </c>
      <c r="I235" s="134">
        <v>0</v>
      </c>
      <c r="J235" s="134">
        <v>0</v>
      </c>
      <c r="K235" s="133">
        <v>190.8</v>
      </c>
    </row>
    <row r="236" spans="1:11" ht="12.75">
      <c r="A236" s="131"/>
      <c r="B236" s="134"/>
      <c r="C236" s="146">
        <f>SUM(C223:C235)</f>
        <v>274316.66</v>
      </c>
      <c r="D236" s="146">
        <f>SUM(D223:D235)</f>
        <v>415150.2899999999</v>
      </c>
      <c r="E236" s="146">
        <f>SUM(E223:E235)</f>
        <v>89832.1</v>
      </c>
      <c r="F236" s="146"/>
      <c r="G236" s="146"/>
      <c r="H236" s="146">
        <f>SUM(H223:H235)</f>
        <v>6860.9400000000005</v>
      </c>
      <c r="I236" s="146"/>
      <c r="J236" s="146"/>
      <c r="K236" s="146">
        <f>SUM(K223:K235)</f>
        <v>96693.04000000001</v>
      </c>
    </row>
    <row r="237" spans="1:11" ht="12.75">
      <c r="A237" s="144" t="s">
        <v>607</v>
      </c>
      <c r="B237" s="141"/>
      <c r="C237" s="135">
        <f>C236+C222+C213</f>
        <v>1181190.5799999998</v>
      </c>
      <c r="D237" s="135">
        <f>D236+D222+D213</f>
        <v>754787.97</v>
      </c>
      <c r="E237" s="135">
        <f>E236+E222+E213</f>
        <v>-165722.64999999997</v>
      </c>
      <c r="F237" s="135">
        <v>0</v>
      </c>
      <c r="G237" s="135">
        <v>0</v>
      </c>
      <c r="H237" s="135">
        <f>H236+H222+H213</f>
        <v>5908.330000000001</v>
      </c>
      <c r="I237" s="135">
        <v>0</v>
      </c>
      <c r="J237" s="135">
        <v>0</v>
      </c>
      <c r="K237" s="135">
        <f>K236+K222+K213</f>
        <v>-159814.32</v>
      </c>
    </row>
    <row r="238" spans="1:11" ht="12.75">
      <c r="A238" s="147" t="s">
        <v>611</v>
      </c>
      <c r="B238" s="132" t="s">
        <v>524</v>
      </c>
      <c r="C238" s="133">
        <v>4500</v>
      </c>
      <c r="D238" s="133">
        <v>0</v>
      </c>
      <c r="E238" s="133">
        <v>0</v>
      </c>
      <c r="F238" s="134">
        <v>0</v>
      </c>
      <c r="G238" s="134">
        <v>0</v>
      </c>
      <c r="H238" s="133">
        <v>0</v>
      </c>
      <c r="I238" s="134">
        <v>0</v>
      </c>
      <c r="J238" s="134">
        <v>0</v>
      </c>
      <c r="K238" s="133">
        <v>0</v>
      </c>
    </row>
    <row r="239" spans="1:11" ht="12.75">
      <c r="A239" s="147" t="s">
        <v>611</v>
      </c>
      <c r="B239" s="132" t="s">
        <v>524</v>
      </c>
      <c r="C239" s="133">
        <v>32679.87</v>
      </c>
      <c r="D239" s="133">
        <v>0</v>
      </c>
      <c r="E239" s="133">
        <v>-32679.87</v>
      </c>
      <c r="F239" s="134">
        <v>0</v>
      </c>
      <c r="G239" s="134">
        <v>0</v>
      </c>
      <c r="H239" s="133">
        <v>0</v>
      </c>
      <c r="I239" s="134">
        <v>0</v>
      </c>
      <c r="J239" s="134">
        <v>0</v>
      </c>
      <c r="K239" s="133">
        <v>-32679.87</v>
      </c>
    </row>
    <row r="240" spans="1:11" ht="12.75">
      <c r="A240" s="147" t="s">
        <v>611</v>
      </c>
      <c r="B240" s="132" t="s">
        <v>526</v>
      </c>
      <c r="C240" s="133">
        <v>852.89</v>
      </c>
      <c r="D240" s="133">
        <v>1514.96</v>
      </c>
      <c r="E240" s="133">
        <v>662.07</v>
      </c>
      <c r="F240" s="134">
        <v>0</v>
      </c>
      <c r="G240" s="134">
        <v>0</v>
      </c>
      <c r="H240" s="133">
        <v>0</v>
      </c>
      <c r="I240" s="134">
        <v>0</v>
      </c>
      <c r="J240" s="134">
        <v>0</v>
      </c>
      <c r="K240" s="133">
        <v>662.07</v>
      </c>
    </row>
    <row r="241" spans="1:11" ht="12.75">
      <c r="A241" s="147" t="s">
        <v>611</v>
      </c>
      <c r="B241" s="132" t="s">
        <v>528</v>
      </c>
      <c r="C241" s="133">
        <v>49302.12</v>
      </c>
      <c r="D241" s="133">
        <v>6953.04</v>
      </c>
      <c r="E241" s="133">
        <v>0</v>
      </c>
      <c r="F241" s="134">
        <v>0</v>
      </c>
      <c r="G241" s="134">
        <v>0</v>
      </c>
      <c r="H241" s="133">
        <v>-289.71</v>
      </c>
      <c r="I241" s="134">
        <v>0</v>
      </c>
      <c r="J241" s="134">
        <v>0</v>
      </c>
      <c r="K241" s="133">
        <v>-289.71</v>
      </c>
    </row>
    <row r="242" spans="1:11" ht="12.75">
      <c r="A242" s="147" t="s">
        <v>611</v>
      </c>
      <c r="B242" s="132" t="s">
        <v>530</v>
      </c>
      <c r="C242" s="133">
        <v>60663.12</v>
      </c>
      <c r="D242" s="133">
        <v>6064.84</v>
      </c>
      <c r="E242" s="133">
        <v>0</v>
      </c>
      <c r="F242" s="134">
        <v>0</v>
      </c>
      <c r="G242" s="134">
        <v>0</v>
      </c>
      <c r="H242" s="133">
        <v>-996.96</v>
      </c>
      <c r="I242" s="134">
        <v>0</v>
      </c>
      <c r="J242" s="134">
        <v>0</v>
      </c>
      <c r="K242" s="133">
        <v>-996.96</v>
      </c>
    </row>
    <row r="243" spans="1:11" ht="12.75">
      <c r="A243" s="147" t="s">
        <v>611</v>
      </c>
      <c r="B243" s="132" t="s">
        <v>530</v>
      </c>
      <c r="C243" s="133">
        <v>6394.47</v>
      </c>
      <c r="D243" s="133">
        <v>1140.99</v>
      </c>
      <c r="E243" s="133">
        <v>-5253.48</v>
      </c>
      <c r="F243" s="134">
        <v>0</v>
      </c>
      <c r="G243" s="134">
        <v>0</v>
      </c>
      <c r="H243" s="133">
        <v>0</v>
      </c>
      <c r="I243" s="134">
        <v>0</v>
      </c>
      <c r="J243" s="134">
        <v>0</v>
      </c>
      <c r="K243" s="133">
        <v>-5253.48</v>
      </c>
    </row>
    <row r="244" spans="1:11" ht="12.75">
      <c r="A244" s="147" t="s">
        <v>611</v>
      </c>
      <c r="B244" s="132" t="s">
        <v>532</v>
      </c>
      <c r="C244" s="133">
        <v>24016.8</v>
      </c>
      <c r="D244" s="133">
        <v>1886.76</v>
      </c>
      <c r="E244" s="133">
        <v>0</v>
      </c>
      <c r="F244" s="134">
        <v>0</v>
      </c>
      <c r="G244" s="134">
        <v>0</v>
      </c>
      <c r="H244" s="133">
        <v>0</v>
      </c>
      <c r="I244" s="134">
        <v>0</v>
      </c>
      <c r="J244" s="134">
        <v>0</v>
      </c>
      <c r="K244" s="133">
        <v>0</v>
      </c>
    </row>
    <row r="245" spans="1:11" ht="12.75">
      <c r="A245" s="147" t="s">
        <v>611</v>
      </c>
      <c r="B245" s="132" t="s">
        <v>534</v>
      </c>
      <c r="C245" s="133">
        <v>46768.75</v>
      </c>
      <c r="D245" s="133">
        <v>5184.83</v>
      </c>
      <c r="E245" s="133">
        <v>0</v>
      </c>
      <c r="F245" s="134">
        <v>0</v>
      </c>
      <c r="G245" s="134">
        <v>0</v>
      </c>
      <c r="H245" s="133">
        <v>-1036.97</v>
      </c>
      <c r="I245" s="134">
        <v>0</v>
      </c>
      <c r="J245" s="134">
        <v>0</v>
      </c>
      <c r="K245" s="133">
        <v>-1036.97</v>
      </c>
    </row>
    <row r="246" spans="1:11" ht="12.75">
      <c r="A246" s="147" t="s">
        <v>611</v>
      </c>
      <c r="B246" s="132" t="s">
        <v>534</v>
      </c>
      <c r="C246" s="133">
        <v>1587.8</v>
      </c>
      <c r="D246" s="133">
        <v>290.36</v>
      </c>
      <c r="E246" s="133">
        <v>-1297.44</v>
      </c>
      <c r="F246" s="134">
        <v>0</v>
      </c>
      <c r="G246" s="134">
        <v>0</v>
      </c>
      <c r="H246" s="133">
        <v>0</v>
      </c>
      <c r="I246" s="134">
        <v>0</v>
      </c>
      <c r="J246" s="134">
        <v>0</v>
      </c>
      <c r="K246" s="133">
        <v>-1297.44</v>
      </c>
    </row>
    <row r="247" spans="1:11" ht="12.75">
      <c r="A247" s="147" t="s">
        <v>611</v>
      </c>
      <c r="B247" s="132" t="s">
        <v>536</v>
      </c>
      <c r="C247" s="133">
        <v>28692.21</v>
      </c>
      <c r="D247" s="133">
        <v>8599</v>
      </c>
      <c r="E247" s="133">
        <v>0</v>
      </c>
      <c r="F247" s="134">
        <v>0</v>
      </c>
      <c r="G247" s="134">
        <v>0</v>
      </c>
      <c r="H247" s="133">
        <v>-1375.84</v>
      </c>
      <c r="I247" s="134">
        <v>0</v>
      </c>
      <c r="J247" s="134">
        <v>0</v>
      </c>
      <c r="K247" s="133">
        <v>-1375.84</v>
      </c>
    </row>
    <row r="248" spans="1:11" ht="12.75">
      <c r="A248" s="147" t="s">
        <v>611</v>
      </c>
      <c r="B248" s="132" t="s">
        <v>536</v>
      </c>
      <c r="C248" s="133">
        <v>1055.25</v>
      </c>
      <c r="D248" s="133">
        <v>500</v>
      </c>
      <c r="E248" s="133">
        <v>-555.25</v>
      </c>
      <c r="F248" s="134">
        <v>0</v>
      </c>
      <c r="G248" s="134">
        <v>0</v>
      </c>
      <c r="H248" s="133">
        <v>0</v>
      </c>
      <c r="I248" s="134">
        <v>0</v>
      </c>
      <c r="J248" s="134">
        <v>0</v>
      </c>
      <c r="K248" s="133">
        <v>-555.25</v>
      </c>
    </row>
    <row r="249" spans="1:11" ht="12.75">
      <c r="A249" s="147" t="s">
        <v>611</v>
      </c>
      <c r="B249" s="132" t="s">
        <v>538</v>
      </c>
      <c r="C249" s="133">
        <v>7780</v>
      </c>
      <c r="D249" s="133">
        <v>3600</v>
      </c>
      <c r="E249" s="133">
        <v>0</v>
      </c>
      <c r="F249" s="134">
        <v>0</v>
      </c>
      <c r="G249" s="134">
        <v>0</v>
      </c>
      <c r="H249" s="133">
        <v>-100</v>
      </c>
      <c r="I249" s="134">
        <v>0</v>
      </c>
      <c r="J249" s="134">
        <v>0</v>
      </c>
      <c r="K249" s="133">
        <v>-100</v>
      </c>
    </row>
    <row r="250" spans="1:11" ht="12.75">
      <c r="A250" s="147" t="s">
        <v>611</v>
      </c>
      <c r="B250" s="132" t="s">
        <v>538</v>
      </c>
      <c r="C250" s="133">
        <v>13684.76</v>
      </c>
      <c r="D250" s="133">
        <v>5223.96</v>
      </c>
      <c r="E250" s="133">
        <v>-8460.8</v>
      </c>
      <c r="F250" s="134">
        <v>0</v>
      </c>
      <c r="G250" s="134">
        <v>0</v>
      </c>
      <c r="H250" s="133">
        <v>0</v>
      </c>
      <c r="I250" s="134">
        <v>0</v>
      </c>
      <c r="J250" s="134">
        <v>0</v>
      </c>
      <c r="K250" s="133">
        <v>-8460.8</v>
      </c>
    </row>
    <row r="251" spans="1:11" ht="12.75">
      <c r="A251" s="147" t="s">
        <v>611</v>
      </c>
      <c r="B251" s="132" t="s">
        <v>540</v>
      </c>
      <c r="C251" s="133">
        <v>22656.3</v>
      </c>
      <c r="D251" s="133">
        <v>4746.84</v>
      </c>
      <c r="E251" s="133">
        <v>0</v>
      </c>
      <c r="F251" s="134">
        <v>0</v>
      </c>
      <c r="G251" s="134">
        <v>0</v>
      </c>
      <c r="H251" s="133">
        <v>-779.84</v>
      </c>
      <c r="I251" s="134">
        <v>0</v>
      </c>
      <c r="J251" s="134">
        <v>0</v>
      </c>
      <c r="K251" s="133">
        <v>-779.84</v>
      </c>
    </row>
    <row r="252" spans="1:11" ht="12.75">
      <c r="A252" s="147" t="s">
        <v>611</v>
      </c>
      <c r="B252" s="132" t="s">
        <v>540</v>
      </c>
      <c r="C252" s="133">
        <v>1618.05</v>
      </c>
      <c r="D252" s="133">
        <v>420</v>
      </c>
      <c r="E252" s="133">
        <v>-1198.05</v>
      </c>
      <c r="F252" s="134">
        <v>0</v>
      </c>
      <c r="G252" s="134">
        <v>0</v>
      </c>
      <c r="H252" s="133">
        <v>0</v>
      </c>
      <c r="I252" s="134">
        <v>0</v>
      </c>
      <c r="J252" s="134">
        <v>0</v>
      </c>
      <c r="K252" s="133">
        <v>-1198.05</v>
      </c>
    </row>
    <row r="253" spans="1:11" ht="12.75">
      <c r="A253" s="147" t="s">
        <v>611</v>
      </c>
      <c r="B253" s="132" t="s">
        <v>542</v>
      </c>
      <c r="C253" s="133">
        <v>11744</v>
      </c>
      <c r="D253" s="133">
        <v>6240</v>
      </c>
      <c r="E253" s="133">
        <v>0</v>
      </c>
      <c r="F253" s="134">
        <v>0</v>
      </c>
      <c r="G253" s="134">
        <v>0</v>
      </c>
      <c r="H253" s="133">
        <v>845</v>
      </c>
      <c r="I253" s="134">
        <v>0</v>
      </c>
      <c r="J253" s="134">
        <v>0</v>
      </c>
      <c r="K253" s="133">
        <v>845</v>
      </c>
    </row>
    <row r="254" spans="1:11" ht="12.75">
      <c r="A254" s="147" t="s">
        <v>611</v>
      </c>
      <c r="B254" s="132" t="s">
        <v>542</v>
      </c>
      <c r="C254" s="133">
        <v>4586.95</v>
      </c>
      <c r="D254" s="133">
        <v>2523.84</v>
      </c>
      <c r="E254" s="133">
        <v>-2063.11</v>
      </c>
      <c r="F254" s="134">
        <v>0</v>
      </c>
      <c r="G254" s="134">
        <v>0</v>
      </c>
      <c r="H254" s="133">
        <v>0</v>
      </c>
      <c r="I254" s="134">
        <v>0</v>
      </c>
      <c r="J254" s="134">
        <v>0</v>
      </c>
      <c r="K254" s="133">
        <v>-2063.11</v>
      </c>
    </row>
    <row r="255" spans="1:11" ht="12.75">
      <c r="A255" s="147" t="s">
        <v>611</v>
      </c>
      <c r="B255" s="132" t="s">
        <v>544</v>
      </c>
      <c r="C255" s="133">
        <v>1407</v>
      </c>
      <c r="D255" s="133">
        <v>800</v>
      </c>
      <c r="E255" s="133">
        <v>-607</v>
      </c>
      <c r="F255" s="134">
        <v>0</v>
      </c>
      <c r="G255" s="134">
        <v>0</v>
      </c>
      <c r="H255" s="133">
        <v>0</v>
      </c>
      <c r="I255" s="134">
        <v>0</v>
      </c>
      <c r="J255" s="134">
        <v>0</v>
      </c>
      <c r="K255" s="133">
        <v>-607</v>
      </c>
    </row>
    <row r="256" spans="1:11" ht="12.75">
      <c r="A256" s="147" t="s">
        <v>611</v>
      </c>
      <c r="B256" s="132" t="s">
        <v>502</v>
      </c>
      <c r="C256" s="133">
        <v>32854.92</v>
      </c>
      <c r="D256" s="133">
        <v>8690.8</v>
      </c>
      <c r="E256" s="133">
        <v>-24164.12</v>
      </c>
      <c r="F256" s="134">
        <v>0</v>
      </c>
      <c r="G256" s="134">
        <v>0</v>
      </c>
      <c r="H256" s="133">
        <v>0</v>
      </c>
      <c r="I256" s="134">
        <v>0</v>
      </c>
      <c r="J256" s="134">
        <v>0</v>
      </c>
      <c r="K256" s="133">
        <v>-24164.12</v>
      </c>
    </row>
    <row r="257" spans="1:11" ht="12.75">
      <c r="A257" s="147" t="s">
        <v>611</v>
      </c>
      <c r="B257" s="132" t="s">
        <v>547</v>
      </c>
      <c r="C257" s="133">
        <v>2579.12</v>
      </c>
      <c r="D257" s="133">
        <v>1120.4</v>
      </c>
      <c r="E257" s="133">
        <v>0</v>
      </c>
      <c r="F257" s="134">
        <v>0</v>
      </c>
      <c r="G257" s="134">
        <v>0</v>
      </c>
      <c r="H257" s="133">
        <v>-199.6</v>
      </c>
      <c r="I257" s="134">
        <v>0</v>
      </c>
      <c r="J257" s="134">
        <v>0</v>
      </c>
      <c r="K257" s="133">
        <v>-199.6</v>
      </c>
    </row>
    <row r="258" spans="1:11" ht="12.75">
      <c r="A258" s="147" t="s">
        <v>611</v>
      </c>
      <c r="B258" s="132" t="s">
        <v>549</v>
      </c>
      <c r="C258" s="133">
        <v>32486.1</v>
      </c>
      <c r="D258" s="133">
        <v>6104.04</v>
      </c>
      <c r="E258" s="133">
        <v>0</v>
      </c>
      <c r="F258" s="134">
        <v>0</v>
      </c>
      <c r="G258" s="134">
        <v>0</v>
      </c>
      <c r="H258" s="133">
        <v>-4555.3</v>
      </c>
      <c r="I258" s="134">
        <v>0</v>
      </c>
      <c r="J258" s="134">
        <v>0</v>
      </c>
      <c r="K258" s="133">
        <v>-4555.3</v>
      </c>
    </row>
    <row r="259" spans="1:11" ht="12.75">
      <c r="A259" s="147" t="s">
        <v>611</v>
      </c>
      <c r="B259" s="132" t="s">
        <v>551</v>
      </c>
      <c r="C259" s="133">
        <v>52617.79</v>
      </c>
      <c r="D259" s="133">
        <v>14974.41</v>
      </c>
      <c r="E259" s="133">
        <v>-37643.38</v>
      </c>
      <c r="F259" s="134">
        <v>0</v>
      </c>
      <c r="G259" s="134">
        <v>0</v>
      </c>
      <c r="H259" s="133">
        <v>0</v>
      </c>
      <c r="I259" s="134">
        <v>0</v>
      </c>
      <c r="J259" s="134">
        <v>0</v>
      </c>
      <c r="K259" s="133">
        <v>-37643.38</v>
      </c>
    </row>
    <row r="260" spans="1:11" ht="12.75">
      <c r="A260" s="147" t="s">
        <v>611</v>
      </c>
      <c r="B260" s="132" t="s">
        <v>553</v>
      </c>
      <c r="C260" s="133">
        <v>130574</v>
      </c>
      <c r="D260" s="133">
        <v>83306.21</v>
      </c>
      <c r="E260" s="133">
        <v>0</v>
      </c>
      <c r="F260" s="134">
        <v>0</v>
      </c>
      <c r="G260" s="134">
        <v>0</v>
      </c>
      <c r="H260" s="133">
        <v>4308.94</v>
      </c>
      <c r="I260" s="134">
        <v>0</v>
      </c>
      <c r="J260" s="134">
        <v>0</v>
      </c>
      <c r="K260" s="133">
        <v>4308.94</v>
      </c>
    </row>
    <row r="261" spans="1:11" ht="12.75">
      <c r="A261" s="147" t="s">
        <v>611</v>
      </c>
      <c r="B261" s="132" t="s">
        <v>553</v>
      </c>
      <c r="C261" s="133">
        <v>141593</v>
      </c>
      <c r="D261" s="133">
        <v>90336.33</v>
      </c>
      <c r="E261" s="133">
        <v>-51256.67</v>
      </c>
      <c r="F261" s="134">
        <v>0</v>
      </c>
      <c r="G261" s="134">
        <v>0</v>
      </c>
      <c r="H261" s="133">
        <v>0</v>
      </c>
      <c r="I261" s="134">
        <v>0</v>
      </c>
      <c r="J261" s="134">
        <v>0</v>
      </c>
      <c r="K261" s="133">
        <v>-51256.67</v>
      </c>
    </row>
    <row r="262" spans="1:11" ht="12.75">
      <c r="A262" s="147" t="s">
        <v>611</v>
      </c>
      <c r="B262" s="132" t="s">
        <v>555</v>
      </c>
      <c r="C262" s="133">
        <v>19473.43</v>
      </c>
      <c r="D262" s="133">
        <v>3220.06</v>
      </c>
      <c r="E262" s="133">
        <v>0</v>
      </c>
      <c r="F262" s="134">
        <v>0</v>
      </c>
      <c r="G262" s="134">
        <v>0</v>
      </c>
      <c r="H262" s="133">
        <v>-37.88</v>
      </c>
      <c r="I262" s="134">
        <v>0</v>
      </c>
      <c r="J262" s="134">
        <v>0</v>
      </c>
      <c r="K262" s="133">
        <v>-37.88</v>
      </c>
    </row>
    <row r="263" spans="1:11" ht="12.75">
      <c r="A263" s="147" t="s">
        <v>611</v>
      </c>
      <c r="B263" s="132" t="s">
        <v>557</v>
      </c>
      <c r="C263" s="133">
        <v>4410.5</v>
      </c>
      <c r="D263" s="133">
        <v>278.89</v>
      </c>
      <c r="E263" s="133">
        <v>0</v>
      </c>
      <c r="F263" s="134">
        <v>0</v>
      </c>
      <c r="G263" s="134">
        <v>0</v>
      </c>
      <c r="H263" s="133">
        <v>-40.9</v>
      </c>
      <c r="I263" s="134">
        <v>0</v>
      </c>
      <c r="J263" s="134">
        <v>0</v>
      </c>
      <c r="K263" s="133">
        <v>-40.9</v>
      </c>
    </row>
    <row r="264" spans="1:11" ht="12.75">
      <c r="A264" s="147" t="s">
        <v>611</v>
      </c>
      <c r="B264" s="132" t="s">
        <v>557</v>
      </c>
      <c r="C264" s="133">
        <v>7469.99</v>
      </c>
      <c r="D264" s="133">
        <v>360.45</v>
      </c>
      <c r="E264" s="133">
        <v>-7109.54</v>
      </c>
      <c r="F264" s="134">
        <v>0</v>
      </c>
      <c r="G264" s="134">
        <v>0</v>
      </c>
      <c r="H264" s="133">
        <v>0</v>
      </c>
      <c r="I264" s="134">
        <v>0</v>
      </c>
      <c r="J264" s="134">
        <v>0</v>
      </c>
      <c r="K264" s="133">
        <v>-7109.54</v>
      </c>
    </row>
    <row r="265" spans="1:11" ht="12.75">
      <c r="A265" s="147" t="s">
        <v>611</v>
      </c>
      <c r="B265" s="132" t="s">
        <v>559</v>
      </c>
      <c r="C265" s="133">
        <v>2365</v>
      </c>
      <c r="D265" s="133">
        <v>1200</v>
      </c>
      <c r="E265" s="133">
        <v>0</v>
      </c>
      <c r="F265" s="134">
        <v>0</v>
      </c>
      <c r="G265" s="134">
        <v>0</v>
      </c>
      <c r="H265" s="133">
        <v>-400</v>
      </c>
      <c r="I265" s="134">
        <v>0</v>
      </c>
      <c r="J265" s="134">
        <v>0</v>
      </c>
      <c r="K265" s="133">
        <v>-400</v>
      </c>
    </row>
    <row r="266" spans="1:11" ht="12.75">
      <c r="A266" s="147" t="s">
        <v>611</v>
      </c>
      <c r="B266" s="132" t="s">
        <v>559</v>
      </c>
      <c r="C266" s="133">
        <v>18599.6</v>
      </c>
      <c r="D266" s="133">
        <v>2869.92</v>
      </c>
      <c r="E266" s="133">
        <v>-15729.68</v>
      </c>
      <c r="F266" s="134">
        <v>0</v>
      </c>
      <c r="G266" s="134">
        <v>0</v>
      </c>
      <c r="H266" s="133">
        <v>0</v>
      </c>
      <c r="I266" s="134">
        <v>0</v>
      </c>
      <c r="J266" s="134">
        <v>0</v>
      </c>
      <c r="K266" s="133">
        <v>-15729.68</v>
      </c>
    </row>
    <row r="267" spans="1:11" ht="12.75">
      <c r="A267" s="147" t="s">
        <v>611</v>
      </c>
      <c r="B267" s="132" t="s">
        <v>561</v>
      </c>
      <c r="C267" s="133">
        <v>2081.53</v>
      </c>
      <c r="D267" s="133">
        <v>1843.79</v>
      </c>
      <c r="E267" s="133">
        <v>-237.74</v>
      </c>
      <c r="F267" s="134">
        <v>0</v>
      </c>
      <c r="G267" s="134">
        <v>0</v>
      </c>
      <c r="H267" s="133">
        <v>0</v>
      </c>
      <c r="I267" s="134">
        <v>0</v>
      </c>
      <c r="J267" s="134">
        <v>0</v>
      </c>
      <c r="K267" s="133">
        <v>-237.74</v>
      </c>
    </row>
    <row r="268" spans="1:11" ht="12.75">
      <c r="A268" s="147" t="s">
        <v>611</v>
      </c>
      <c r="B268" s="132" t="s">
        <v>563</v>
      </c>
      <c r="C268" s="133">
        <v>20092.46</v>
      </c>
      <c r="D268" s="133">
        <v>5074.94</v>
      </c>
      <c r="E268" s="133">
        <v>-15017.52</v>
      </c>
      <c r="F268" s="134">
        <v>0</v>
      </c>
      <c r="G268" s="134">
        <v>0</v>
      </c>
      <c r="H268" s="133">
        <v>0</v>
      </c>
      <c r="I268" s="134">
        <v>0</v>
      </c>
      <c r="J268" s="134">
        <v>0</v>
      </c>
      <c r="K268" s="133">
        <v>-15017.52</v>
      </c>
    </row>
    <row r="269" spans="1:11" ht="12.75">
      <c r="A269" s="239" t="s">
        <v>606</v>
      </c>
      <c r="B269" s="240"/>
      <c r="C269" s="135">
        <f>SUM(C238:C268)</f>
        <v>787187.7799999999</v>
      </c>
      <c r="D269" s="135">
        <f>SUM(D238:D268)</f>
        <v>275069.66000000003</v>
      </c>
      <c r="E269" s="135">
        <f>SUM(E238:E268)</f>
        <v>-202611.57999999996</v>
      </c>
      <c r="F269" s="135">
        <v>0</v>
      </c>
      <c r="G269" s="135">
        <v>0</v>
      </c>
      <c r="H269" s="135">
        <f>SUM(H238:H268)</f>
        <v>-4659.060000000001</v>
      </c>
      <c r="I269" s="135">
        <v>0</v>
      </c>
      <c r="J269" s="135">
        <v>0</v>
      </c>
      <c r="K269" s="135">
        <f>SUM(K238:K268)</f>
        <v>-207270.63999999998</v>
      </c>
    </row>
    <row r="270" spans="1:11" ht="12.75">
      <c r="A270" s="147" t="s">
        <v>611</v>
      </c>
      <c r="B270" s="134" t="s">
        <v>565</v>
      </c>
      <c r="C270" s="136">
        <v>800</v>
      </c>
      <c r="D270" s="136">
        <v>648</v>
      </c>
      <c r="E270" s="136">
        <v>0</v>
      </c>
      <c r="F270" s="137">
        <v>0</v>
      </c>
      <c r="G270" s="137">
        <v>0</v>
      </c>
      <c r="H270" s="136">
        <v>64</v>
      </c>
      <c r="I270" s="137">
        <v>0</v>
      </c>
      <c r="J270" s="137">
        <v>0</v>
      </c>
      <c r="K270" s="136">
        <v>64</v>
      </c>
    </row>
    <row r="271" spans="1:11" ht="12.75">
      <c r="A271" s="147" t="s">
        <v>611</v>
      </c>
      <c r="B271" s="134" t="s">
        <v>565</v>
      </c>
      <c r="C271" s="136">
        <v>26197.9</v>
      </c>
      <c r="D271" s="136">
        <v>7448.76</v>
      </c>
      <c r="E271" s="136">
        <v>-18749.14</v>
      </c>
      <c r="F271" s="137">
        <v>0</v>
      </c>
      <c r="G271" s="137">
        <v>0</v>
      </c>
      <c r="H271" s="136">
        <v>0</v>
      </c>
      <c r="I271" s="137">
        <v>0</v>
      </c>
      <c r="J271" s="137">
        <v>0</v>
      </c>
      <c r="K271" s="136">
        <v>-18749.14</v>
      </c>
    </row>
    <row r="272" spans="1:11" ht="12.75">
      <c r="A272" s="147" t="s">
        <v>611</v>
      </c>
      <c r="B272" s="134" t="s">
        <v>567</v>
      </c>
      <c r="C272" s="136">
        <v>10090.5</v>
      </c>
      <c r="D272" s="136">
        <v>4475.52</v>
      </c>
      <c r="E272" s="136">
        <v>-5614.98</v>
      </c>
      <c r="F272" s="137">
        <v>0</v>
      </c>
      <c r="G272" s="137">
        <v>0</v>
      </c>
      <c r="H272" s="136">
        <v>0</v>
      </c>
      <c r="I272" s="137">
        <v>0</v>
      </c>
      <c r="J272" s="137">
        <v>0</v>
      </c>
      <c r="K272" s="136">
        <v>-5614.98</v>
      </c>
    </row>
    <row r="273" spans="1:11" ht="12.75">
      <c r="A273" s="147" t="s">
        <v>611</v>
      </c>
      <c r="B273" s="134" t="s">
        <v>569</v>
      </c>
      <c r="C273" s="136">
        <v>10687.09</v>
      </c>
      <c r="D273" s="136">
        <v>5394.01</v>
      </c>
      <c r="E273" s="136">
        <v>-5293.08</v>
      </c>
      <c r="F273" s="137">
        <v>0</v>
      </c>
      <c r="G273" s="137">
        <v>0</v>
      </c>
      <c r="H273" s="136">
        <v>0</v>
      </c>
      <c r="I273" s="137">
        <v>0</v>
      </c>
      <c r="J273" s="137">
        <v>0</v>
      </c>
      <c r="K273" s="136">
        <v>-5293.08</v>
      </c>
    </row>
    <row r="274" spans="1:11" ht="12.75">
      <c r="A274" s="147" t="s">
        <v>611</v>
      </c>
      <c r="B274" s="134" t="s">
        <v>571</v>
      </c>
      <c r="C274" s="136">
        <v>24660.54</v>
      </c>
      <c r="D274" s="136">
        <v>15050.21</v>
      </c>
      <c r="E274" s="136">
        <v>-9610.33</v>
      </c>
      <c r="F274" s="137">
        <v>0</v>
      </c>
      <c r="G274" s="137">
        <v>0</v>
      </c>
      <c r="H274" s="136">
        <v>0</v>
      </c>
      <c r="I274" s="137">
        <v>0</v>
      </c>
      <c r="J274" s="137">
        <v>0</v>
      </c>
      <c r="K274" s="136">
        <v>-9610.33</v>
      </c>
    </row>
    <row r="275" spans="1:11" ht="12.75">
      <c r="A275" s="147" t="s">
        <v>611</v>
      </c>
      <c r="B275" s="134" t="s">
        <v>573</v>
      </c>
      <c r="C275" s="136">
        <v>15463.94</v>
      </c>
      <c r="D275" s="136">
        <v>6868.19</v>
      </c>
      <c r="E275" s="136">
        <v>-8595.75</v>
      </c>
      <c r="F275" s="137">
        <v>0</v>
      </c>
      <c r="G275" s="137">
        <v>0</v>
      </c>
      <c r="H275" s="136">
        <v>0</v>
      </c>
      <c r="I275" s="137">
        <v>0</v>
      </c>
      <c r="J275" s="137">
        <v>0</v>
      </c>
      <c r="K275" s="136">
        <v>-8595.75</v>
      </c>
    </row>
    <row r="276" spans="1:11" ht="12.75">
      <c r="A276" s="147" t="s">
        <v>611</v>
      </c>
      <c r="B276" s="134" t="s">
        <v>575</v>
      </c>
      <c r="C276" s="136">
        <v>14876</v>
      </c>
      <c r="D276" s="136">
        <v>8433.48</v>
      </c>
      <c r="E276" s="136">
        <v>0</v>
      </c>
      <c r="F276" s="137">
        <v>0</v>
      </c>
      <c r="G276" s="137">
        <v>0</v>
      </c>
      <c r="H276" s="136">
        <v>-777.12</v>
      </c>
      <c r="I276" s="137">
        <v>0</v>
      </c>
      <c r="J276" s="137">
        <v>0</v>
      </c>
      <c r="K276" s="136">
        <v>-777.12</v>
      </c>
    </row>
    <row r="277" spans="1:11" ht="12.75">
      <c r="A277" s="147" t="s">
        <v>611</v>
      </c>
      <c r="B277" s="134" t="s">
        <v>575</v>
      </c>
      <c r="C277" s="136">
        <v>16910.17</v>
      </c>
      <c r="D277" s="136">
        <v>10190.46</v>
      </c>
      <c r="E277" s="136">
        <v>-6719.71</v>
      </c>
      <c r="F277" s="137">
        <v>0</v>
      </c>
      <c r="G277" s="137">
        <v>0</v>
      </c>
      <c r="H277" s="136">
        <v>0</v>
      </c>
      <c r="I277" s="137">
        <v>0</v>
      </c>
      <c r="J277" s="137">
        <v>0</v>
      </c>
      <c r="K277" s="138">
        <v>-6719.71</v>
      </c>
    </row>
    <row r="278" spans="1:11" ht="12.75">
      <c r="A278" s="239" t="s">
        <v>232</v>
      </c>
      <c r="B278" s="240"/>
      <c r="C278" s="135">
        <f>SUM(C270:C277)</f>
        <v>119686.14</v>
      </c>
      <c r="D278" s="135">
        <f>SUM(D270:D277)</f>
        <v>58508.63</v>
      </c>
      <c r="E278" s="135">
        <f>SUM(E270:E277)</f>
        <v>-54582.99</v>
      </c>
      <c r="F278" s="135">
        <v>0</v>
      </c>
      <c r="G278" s="135">
        <v>0</v>
      </c>
      <c r="H278" s="135">
        <f>SUM(H270:H277)</f>
        <v>-713.12</v>
      </c>
      <c r="I278" s="135">
        <v>0</v>
      </c>
      <c r="J278" s="135">
        <v>0</v>
      </c>
      <c r="K278" s="135">
        <f>SUM(K270:K277)</f>
        <v>-55296.11</v>
      </c>
    </row>
    <row r="279" spans="1:11" ht="12.75">
      <c r="A279" s="147" t="s">
        <v>611</v>
      </c>
      <c r="B279" s="134" t="s">
        <v>579</v>
      </c>
      <c r="C279" s="133">
        <v>18620.42</v>
      </c>
      <c r="D279" s="133">
        <v>20400</v>
      </c>
      <c r="E279" s="133">
        <v>1779.58</v>
      </c>
      <c r="F279" s="134">
        <v>0</v>
      </c>
      <c r="G279" s="134">
        <v>0</v>
      </c>
      <c r="H279" s="133">
        <v>0</v>
      </c>
      <c r="I279" s="134">
        <v>0</v>
      </c>
      <c r="J279" s="134">
        <v>0</v>
      </c>
      <c r="K279" s="133">
        <v>1779.58</v>
      </c>
    </row>
    <row r="280" spans="1:11" ht="12.75">
      <c r="A280" s="147" t="s">
        <v>611</v>
      </c>
      <c r="B280" s="134" t="s">
        <v>580</v>
      </c>
      <c r="C280" s="133">
        <v>13389.58</v>
      </c>
      <c r="D280" s="133">
        <v>14281.45</v>
      </c>
      <c r="E280" s="133">
        <v>0</v>
      </c>
      <c r="F280" s="134">
        <v>0</v>
      </c>
      <c r="G280" s="134">
        <v>0</v>
      </c>
      <c r="H280" s="133">
        <v>601.9</v>
      </c>
      <c r="I280" s="134">
        <v>0</v>
      </c>
      <c r="J280" s="134">
        <v>0</v>
      </c>
      <c r="K280" s="133">
        <v>601.9</v>
      </c>
    </row>
    <row r="281" spans="1:11" ht="12.75">
      <c r="A281" s="147" t="s">
        <v>611</v>
      </c>
      <c r="B281" s="134" t="s">
        <v>580</v>
      </c>
      <c r="C281" s="133">
        <v>14972.45</v>
      </c>
      <c r="D281" s="133">
        <v>29597.4</v>
      </c>
      <c r="E281" s="133">
        <v>14624.95</v>
      </c>
      <c r="F281" s="134">
        <v>0</v>
      </c>
      <c r="G281" s="134">
        <v>0</v>
      </c>
      <c r="H281" s="133">
        <v>0</v>
      </c>
      <c r="I281" s="134">
        <v>0</v>
      </c>
      <c r="J281" s="134">
        <v>0</v>
      </c>
      <c r="K281" s="133">
        <v>14624.95</v>
      </c>
    </row>
    <row r="282" spans="1:11" ht="12.75">
      <c r="A282" s="147" t="s">
        <v>611</v>
      </c>
      <c r="B282" s="134" t="s">
        <v>581</v>
      </c>
      <c r="C282" s="133">
        <v>14225.7</v>
      </c>
      <c r="D282" s="133">
        <v>28593.6</v>
      </c>
      <c r="E282" s="133">
        <v>14367.9</v>
      </c>
      <c r="F282" s="134">
        <v>0</v>
      </c>
      <c r="G282" s="134">
        <v>0</v>
      </c>
      <c r="H282" s="133">
        <v>0</v>
      </c>
      <c r="I282" s="134">
        <v>0</v>
      </c>
      <c r="J282" s="134">
        <v>0</v>
      </c>
      <c r="K282" s="133">
        <v>14367.9</v>
      </c>
    </row>
    <row r="283" spans="1:11" ht="12.75">
      <c r="A283" s="147" t="s">
        <v>611</v>
      </c>
      <c r="B283" s="134" t="s">
        <v>582</v>
      </c>
      <c r="C283" s="133">
        <v>13799.64</v>
      </c>
      <c r="D283" s="133">
        <v>14555.1</v>
      </c>
      <c r="E283" s="133">
        <v>0</v>
      </c>
      <c r="F283" s="134">
        <v>0</v>
      </c>
      <c r="G283" s="134">
        <v>0</v>
      </c>
      <c r="H283" s="133">
        <v>756</v>
      </c>
      <c r="I283" s="134">
        <v>0</v>
      </c>
      <c r="J283" s="134">
        <v>0</v>
      </c>
      <c r="K283" s="133">
        <v>756</v>
      </c>
    </row>
    <row r="284" spans="1:11" ht="12.75">
      <c r="A284" s="147" t="s">
        <v>611</v>
      </c>
      <c r="B284" s="134" t="s">
        <v>582</v>
      </c>
      <c r="C284" s="133">
        <v>14288.36</v>
      </c>
      <c r="D284" s="133">
        <v>29110.2</v>
      </c>
      <c r="E284" s="133">
        <v>14821.84</v>
      </c>
      <c r="F284" s="134">
        <v>0</v>
      </c>
      <c r="G284" s="134">
        <v>0</v>
      </c>
      <c r="H284" s="133">
        <v>0</v>
      </c>
      <c r="I284" s="134">
        <v>0</v>
      </c>
      <c r="J284" s="134">
        <v>0</v>
      </c>
      <c r="K284" s="133">
        <v>14821.84</v>
      </c>
    </row>
    <row r="285" spans="1:11" ht="12.75">
      <c r="A285" s="147" t="s">
        <v>611</v>
      </c>
      <c r="B285" s="134" t="s">
        <v>583</v>
      </c>
      <c r="C285" s="133">
        <v>22615.37</v>
      </c>
      <c r="D285" s="133">
        <v>43633.5</v>
      </c>
      <c r="E285" s="133">
        <v>21018.13</v>
      </c>
      <c r="F285" s="134">
        <v>0</v>
      </c>
      <c r="G285" s="134">
        <v>0</v>
      </c>
      <c r="H285" s="133">
        <v>0</v>
      </c>
      <c r="I285" s="134">
        <v>0</v>
      </c>
      <c r="J285" s="134">
        <v>0</v>
      </c>
      <c r="K285" s="133">
        <v>21018.13</v>
      </c>
    </row>
    <row r="286" spans="1:11" ht="12.75">
      <c r="A286" s="147" t="s">
        <v>611</v>
      </c>
      <c r="B286" s="134" t="s">
        <v>584</v>
      </c>
      <c r="C286" s="133">
        <v>21266.06</v>
      </c>
      <c r="D286" s="133">
        <v>33451.21</v>
      </c>
      <c r="E286" s="133">
        <v>0</v>
      </c>
      <c r="F286" s="134">
        <v>0</v>
      </c>
      <c r="G286" s="134">
        <v>0</v>
      </c>
      <c r="H286" s="133">
        <v>1274.91</v>
      </c>
      <c r="I286" s="134">
        <v>0</v>
      </c>
      <c r="J286" s="134">
        <v>0</v>
      </c>
      <c r="K286" s="133">
        <v>1274.91</v>
      </c>
    </row>
    <row r="287" spans="1:11" ht="12.75">
      <c r="A287" s="147" t="s">
        <v>611</v>
      </c>
      <c r="B287" s="134" t="s">
        <v>584</v>
      </c>
      <c r="C287" s="133">
        <v>31074.09</v>
      </c>
      <c r="D287" s="133">
        <v>42978</v>
      </c>
      <c r="E287" s="133">
        <v>11903.91</v>
      </c>
      <c r="F287" s="134">
        <v>0</v>
      </c>
      <c r="G287" s="134">
        <v>0</v>
      </c>
      <c r="H287" s="133">
        <v>0</v>
      </c>
      <c r="I287" s="134">
        <v>0</v>
      </c>
      <c r="J287" s="134">
        <v>0</v>
      </c>
      <c r="K287" s="133">
        <v>11903.91</v>
      </c>
    </row>
    <row r="288" spans="1:11" ht="12.75">
      <c r="A288" s="147" t="s">
        <v>611</v>
      </c>
      <c r="B288" s="134" t="s">
        <v>585</v>
      </c>
      <c r="C288" s="133">
        <v>58771.31</v>
      </c>
      <c r="D288" s="133">
        <v>93470</v>
      </c>
      <c r="E288" s="133">
        <v>0</v>
      </c>
      <c r="F288" s="134">
        <v>0</v>
      </c>
      <c r="G288" s="134">
        <v>0</v>
      </c>
      <c r="H288" s="133">
        <v>4420</v>
      </c>
      <c r="I288" s="134">
        <v>0</v>
      </c>
      <c r="J288" s="134">
        <v>0</v>
      </c>
      <c r="K288" s="133">
        <v>4420</v>
      </c>
    </row>
    <row r="289" spans="1:11" ht="12.75">
      <c r="A289" s="147" t="s">
        <v>611</v>
      </c>
      <c r="B289" s="134" t="s">
        <v>585</v>
      </c>
      <c r="C289" s="133">
        <v>17300.71</v>
      </c>
      <c r="D289" s="133">
        <v>30557.5</v>
      </c>
      <c r="E289" s="133">
        <v>13256.79</v>
      </c>
      <c r="F289" s="134">
        <v>0</v>
      </c>
      <c r="G289" s="134">
        <v>0</v>
      </c>
      <c r="H289" s="133">
        <v>0</v>
      </c>
      <c r="I289" s="134">
        <v>0</v>
      </c>
      <c r="J289" s="134">
        <v>0</v>
      </c>
      <c r="K289" s="133">
        <v>13256.79</v>
      </c>
    </row>
    <row r="290" spans="1:11" ht="12.75">
      <c r="A290" s="147" t="s">
        <v>611</v>
      </c>
      <c r="B290" s="134" t="s">
        <v>586</v>
      </c>
      <c r="C290" s="133">
        <v>26403.45</v>
      </c>
      <c r="D290" s="133">
        <v>30734</v>
      </c>
      <c r="E290" s="133">
        <v>0</v>
      </c>
      <c r="F290" s="134">
        <v>0</v>
      </c>
      <c r="G290" s="134">
        <v>0</v>
      </c>
      <c r="H290" s="133">
        <v>1535.6</v>
      </c>
      <c r="I290" s="134">
        <v>0</v>
      </c>
      <c r="J290" s="134">
        <v>0</v>
      </c>
      <c r="K290" s="133">
        <v>1535.6</v>
      </c>
    </row>
    <row r="291" spans="1:11" ht="12.75">
      <c r="A291" s="147" t="s">
        <v>611</v>
      </c>
      <c r="B291" s="134" t="s">
        <v>587</v>
      </c>
      <c r="C291" s="133">
        <v>7589.52</v>
      </c>
      <c r="D291" s="133">
        <v>7572</v>
      </c>
      <c r="E291" s="133">
        <v>0</v>
      </c>
      <c r="F291" s="134">
        <v>0</v>
      </c>
      <c r="G291" s="134">
        <v>0</v>
      </c>
      <c r="H291" s="133">
        <v>115.2</v>
      </c>
      <c r="I291" s="134">
        <v>0</v>
      </c>
      <c r="J291" s="134">
        <v>0</v>
      </c>
      <c r="K291" s="133">
        <v>115.2</v>
      </c>
    </row>
    <row r="292" spans="1:11" ht="12.75">
      <c r="A292" s="131"/>
      <c r="B292" s="134"/>
      <c r="C292" s="146">
        <f>SUM(C279:C291)</f>
        <v>274316.66</v>
      </c>
      <c r="D292" s="146">
        <f>SUM(D279:D291)</f>
        <v>418933.95999999996</v>
      </c>
      <c r="E292" s="146">
        <f>SUM(E279:E291)</f>
        <v>91773.1</v>
      </c>
      <c r="F292" s="146"/>
      <c r="G292" s="146"/>
      <c r="H292" s="146">
        <f>SUM(H279:H291)</f>
        <v>8703.61</v>
      </c>
      <c r="I292" s="146"/>
      <c r="J292" s="146"/>
      <c r="K292" s="146">
        <f>SUM(K279:K291)</f>
        <v>100476.71</v>
      </c>
    </row>
    <row r="293" spans="1:11" ht="12.75">
      <c r="A293" s="144" t="s">
        <v>607</v>
      </c>
      <c r="B293" s="141"/>
      <c r="C293" s="135">
        <f>C292+C278+C269</f>
        <v>1181190.5799999998</v>
      </c>
      <c r="D293" s="135">
        <f>D292+D278+D269</f>
        <v>752512.25</v>
      </c>
      <c r="E293" s="135">
        <f>E292+E278+E269</f>
        <v>-165421.46999999994</v>
      </c>
      <c r="F293" s="135">
        <v>0</v>
      </c>
      <c r="G293" s="135">
        <v>0</v>
      </c>
      <c r="H293" s="135">
        <f>H292+H278+H269</f>
        <v>3331.4299999999994</v>
      </c>
      <c r="I293" s="135">
        <v>0</v>
      </c>
      <c r="J293" s="135">
        <v>0</v>
      </c>
      <c r="K293" s="135">
        <f>K292+K278+K269</f>
        <v>-162090.03999999998</v>
      </c>
    </row>
    <row r="294" spans="1:11" ht="12.75">
      <c r="A294" s="148" t="s">
        <v>612</v>
      </c>
      <c r="B294" s="132" t="s">
        <v>524</v>
      </c>
      <c r="C294" s="133">
        <v>4500</v>
      </c>
      <c r="D294" s="133">
        <v>0</v>
      </c>
      <c r="E294" s="133">
        <v>0</v>
      </c>
      <c r="F294" s="134">
        <v>0</v>
      </c>
      <c r="G294" s="134">
        <v>0</v>
      </c>
      <c r="H294" s="133">
        <v>0</v>
      </c>
      <c r="I294" s="134">
        <v>0</v>
      </c>
      <c r="J294" s="134">
        <v>0</v>
      </c>
      <c r="K294" s="133">
        <v>0</v>
      </c>
    </row>
    <row r="295" spans="1:11" ht="12.75">
      <c r="A295" s="148" t="s">
        <v>612</v>
      </c>
      <c r="B295" s="132" t="s">
        <v>524</v>
      </c>
      <c r="C295" s="133">
        <v>32679.87</v>
      </c>
      <c r="D295" s="133">
        <v>0</v>
      </c>
      <c r="E295" s="133">
        <v>-32679.87</v>
      </c>
      <c r="F295" s="134">
        <v>0</v>
      </c>
      <c r="G295" s="134">
        <v>0</v>
      </c>
      <c r="H295" s="133">
        <v>0</v>
      </c>
      <c r="I295" s="134">
        <v>0</v>
      </c>
      <c r="J295" s="134">
        <v>0</v>
      </c>
      <c r="K295" s="133">
        <v>-32679.87</v>
      </c>
    </row>
    <row r="296" spans="1:11" ht="12.75">
      <c r="A296" s="148" t="s">
        <v>612</v>
      </c>
      <c r="B296" s="132" t="s">
        <v>526</v>
      </c>
      <c r="C296" s="133">
        <v>852.89</v>
      </c>
      <c r="D296" s="133">
        <v>1514.96</v>
      </c>
      <c r="E296" s="133">
        <v>662.07</v>
      </c>
      <c r="F296" s="134">
        <v>0</v>
      </c>
      <c r="G296" s="134">
        <v>0</v>
      </c>
      <c r="H296" s="133">
        <v>0</v>
      </c>
      <c r="I296" s="134">
        <v>0</v>
      </c>
      <c r="J296" s="134">
        <v>0</v>
      </c>
      <c r="K296" s="133">
        <v>662.07</v>
      </c>
    </row>
    <row r="297" spans="1:11" ht="12.75">
      <c r="A297" s="148" t="s">
        <v>612</v>
      </c>
      <c r="B297" s="132" t="s">
        <v>528</v>
      </c>
      <c r="C297" s="133">
        <v>49302.12</v>
      </c>
      <c r="D297" s="133">
        <v>6953.04</v>
      </c>
      <c r="E297" s="133">
        <v>0</v>
      </c>
      <c r="F297" s="134">
        <v>0</v>
      </c>
      <c r="G297" s="134">
        <v>0</v>
      </c>
      <c r="H297" s="133">
        <v>-289.71</v>
      </c>
      <c r="I297" s="134">
        <v>0</v>
      </c>
      <c r="J297" s="134">
        <v>0</v>
      </c>
      <c r="K297" s="133">
        <v>-289.71</v>
      </c>
    </row>
    <row r="298" spans="1:11" ht="12.75">
      <c r="A298" s="148" t="s">
        <v>612</v>
      </c>
      <c r="B298" s="132" t="s">
        <v>530</v>
      </c>
      <c r="C298" s="133">
        <v>60663.12</v>
      </c>
      <c r="D298" s="133">
        <v>6231</v>
      </c>
      <c r="E298" s="133">
        <v>0</v>
      </c>
      <c r="F298" s="134">
        <v>0</v>
      </c>
      <c r="G298" s="134">
        <v>0</v>
      </c>
      <c r="H298" s="133">
        <v>-830.8</v>
      </c>
      <c r="I298" s="134">
        <v>0</v>
      </c>
      <c r="J298" s="134">
        <v>0</v>
      </c>
      <c r="K298" s="133">
        <v>-830.8</v>
      </c>
    </row>
    <row r="299" spans="1:11" ht="12.75">
      <c r="A299" s="148" t="s">
        <v>612</v>
      </c>
      <c r="B299" s="132" t="s">
        <v>530</v>
      </c>
      <c r="C299" s="133">
        <v>6394.47</v>
      </c>
      <c r="D299" s="133">
        <v>1172.25</v>
      </c>
      <c r="E299" s="133">
        <v>-5222.22</v>
      </c>
      <c r="F299" s="134">
        <v>0</v>
      </c>
      <c r="G299" s="134">
        <v>0</v>
      </c>
      <c r="H299" s="133">
        <v>0</v>
      </c>
      <c r="I299" s="134">
        <v>0</v>
      </c>
      <c r="J299" s="134">
        <v>0</v>
      </c>
      <c r="K299" s="133">
        <v>-5222.22</v>
      </c>
    </row>
    <row r="300" spans="1:11" ht="12.75">
      <c r="A300" s="148" t="s">
        <v>612</v>
      </c>
      <c r="B300" s="132" t="s">
        <v>532</v>
      </c>
      <c r="C300" s="133">
        <v>24016.8</v>
      </c>
      <c r="D300" s="133">
        <v>1886.76</v>
      </c>
      <c r="E300" s="133">
        <v>0</v>
      </c>
      <c r="F300" s="134">
        <v>0</v>
      </c>
      <c r="G300" s="134">
        <v>0</v>
      </c>
      <c r="H300" s="133">
        <v>0</v>
      </c>
      <c r="I300" s="134">
        <v>0</v>
      </c>
      <c r="J300" s="134">
        <v>0</v>
      </c>
      <c r="K300" s="133">
        <v>0</v>
      </c>
    </row>
    <row r="301" spans="1:11" ht="12.75">
      <c r="A301" s="148" t="s">
        <v>612</v>
      </c>
      <c r="B301" s="132" t="s">
        <v>534</v>
      </c>
      <c r="C301" s="133">
        <v>46768.75</v>
      </c>
      <c r="D301" s="133">
        <v>5947.31</v>
      </c>
      <c r="E301" s="133">
        <v>0</v>
      </c>
      <c r="F301" s="134">
        <v>0</v>
      </c>
      <c r="G301" s="134">
        <v>0</v>
      </c>
      <c r="H301" s="133">
        <v>-274.49</v>
      </c>
      <c r="I301" s="134">
        <v>0</v>
      </c>
      <c r="J301" s="134">
        <v>0</v>
      </c>
      <c r="K301" s="133">
        <v>-274.49</v>
      </c>
    </row>
    <row r="302" spans="1:11" ht="12.75">
      <c r="A302" s="148" t="s">
        <v>612</v>
      </c>
      <c r="B302" s="132" t="s">
        <v>534</v>
      </c>
      <c r="C302" s="133">
        <v>1587.8</v>
      </c>
      <c r="D302" s="133">
        <v>333.06</v>
      </c>
      <c r="E302" s="133">
        <v>-1254.74</v>
      </c>
      <c r="F302" s="134">
        <v>0</v>
      </c>
      <c r="G302" s="134">
        <v>0</v>
      </c>
      <c r="H302" s="133">
        <v>0</v>
      </c>
      <c r="I302" s="134">
        <v>0</v>
      </c>
      <c r="J302" s="134">
        <v>0</v>
      </c>
      <c r="K302" s="133">
        <v>-1254.74</v>
      </c>
    </row>
    <row r="303" spans="1:11" ht="12.75">
      <c r="A303" s="148" t="s">
        <v>612</v>
      </c>
      <c r="B303" s="132" t="s">
        <v>536</v>
      </c>
      <c r="C303" s="133">
        <v>28692.21</v>
      </c>
      <c r="D303" s="133">
        <v>8599</v>
      </c>
      <c r="E303" s="133">
        <v>0</v>
      </c>
      <c r="F303" s="134">
        <v>0</v>
      </c>
      <c r="G303" s="134">
        <v>0</v>
      </c>
      <c r="H303" s="133">
        <v>-1375.84</v>
      </c>
      <c r="I303" s="134">
        <v>0</v>
      </c>
      <c r="J303" s="134">
        <v>0</v>
      </c>
      <c r="K303" s="133">
        <v>-1375.84</v>
      </c>
    </row>
    <row r="304" spans="1:11" ht="12.75">
      <c r="A304" s="148" t="s">
        <v>612</v>
      </c>
      <c r="B304" s="132" t="s">
        <v>536</v>
      </c>
      <c r="C304" s="133">
        <v>1055.25</v>
      </c>
      <c r="D304" s="133">
        <v>500</v>
      </c>
      <c r="E304" s="133">
        <v>-555.25</v>
      </c>
      <c r="F304" s="134">
        <v>0</v>
      </c>
      <c r="G304" s="134">
        <v>0</v>
      </c>
      <c r="H304" s="133">
        <v>0</v>
      </c>
      <c r="I304" s="134">
        <v>0</v>
      </c>
      <c r="J304" s="134">
        <v>0</v>
      </c>
      <c r="K304" s="133">
        <v>-555.25</v>
      </c>
    </row>
    <row r="305" spans="1:11" ht="12.75">
      <c r="A305" s="148" t="s">
        <v>612</v>
      </c>
      <c r="B305" s="132" t="s">
        <v>538</v>
      </c>
      <c r="C305" s="133">
        <v>7780</v>
      </c>
      <c r="D305" s="133">
        <v>3440</v>
      </c>
      <c r="E305" s="133">
        <v>0</v>
      </c>
      <c r="F305" s="134">
        <v>0</v>
      </c>
      <c r="G305" s="134">
        <v>0</v>
      </c>
      <c r="H305" s="133">
        <v>-260</v>
      </c>
      <c r="I305" s="134">
        <v>0</v>
      </c>
      <c r="J305" s="134">
        <v>0</v>
      </c>
      <c r="K305" s="133">
        <v>-260</v>
      </c>
    </row>
    <row r="306" spans="1:11" ht="12.75">
      <c r="A306" s="148" t="s">
        <v>612</v>
      </c>
      <c r="B306" s="132" t="s">
        <v>538</v>
      </c>
      <c r="C306" s="133">
        <v>13684.76</v>
      </c>
      <c r="D306" s="133">
        <v>4991.78</v>
      </c>
      <c r="E306" s="133">
        <v>-8692.98</v>
      </c>
      <c r="F306" s="134">
        <v>0</v>
      </c>
      <c r="G306" s="134">
        <v>0</v>
      </c>
      <c r="H306" s="133">
        <v>0</v>
      </c>
      <c r="I306" s="134">
        <v>0</v>
      </c>
      <c r="J306" s="134">
        <v>0</v>
      </c>
      <c r="K306" s="133">
        <v>-8692.98</v>
      </c>
    </row>
    <row r="307" spans="1:11" ht="12.75">
      <c r="A307" s="148" t="s">
        <v>612</v>
      </c>
      <c r="B307" s="132" t="s">
        <v>540</v>
      </c>
      <c r="C307" s="133">
        <v>22656.3</v>
      </c>
      <c r="D307" s="133">
        <v>4746.84</v>
      </c>
      <c r="E307" s="133">
        <v>0</v>
      </c>
      <c r="F307" s="134">
        <v>0</v>
      </c>
      <c r="G307" s="134">
        <v>0</v>
      </c>
      <c r="H307" s="133">
        <v>-779.84</v>
      </c>
      <c r="I307" s="134">
        <v>0</v>
      </c>
      <c r="J307" s="134">
        <v>0</v>
      </c>
      <c r="K307" s="133">
        <v>-779.84</v>
      </c>
    </row>
    <row r="308" spans="1:11" ht="12.75">
      <c r="A308" s="148" t="s">
        <v>612</v>
      </c>
      <c r="B308" s="132" t="s">
        <v>540</v>
      </c>
      <c r="C308" s="133">
        <v>1618.05</v>
      </c>
      <c r="D308" s="133">
        <v>420</v>
      </c>
      <c r="E308" s="133">
        <v>-1198.05</v>
      </c>
      <c r="F308" s="134">
        <v>0</v>
      </c>
      <c r="G308" s="134">
        <v>0</v>
      </c>
      <c r="H308" s="133">
        <v>0</v>
      </c>
      <c r="I308" s="134">
        <v>0</v>
      </c>
      <c r="J308" s="134">
        <v>0</v>
      </c>
      <c r="K308" s="133">
        <v>-1198.05</v>
      </c>
    </row>
    <row r="309" spans="1:11" ht="12.75">
      <c r="A309" s="148" t="s">
        <v>612</v>
      </c>
      <c r="B309" s="132" t="s">
        <v>542</v>
      </c>
      <c r="C309" s="133">
        <v>11744</v>
      </c>
      <c r="D309" s="133">
        <v>5850</v>
      </c>
      <c r="E309" s="133">
        <v>0</v>
      </c>
      <c r="F309" s="134">
        <v>0</v>
      </c>
      <c r="G309" s="134">
        <v>0</v>
      </c>
      <c r="H309" s="133">
        <v>455</v>
      </c>
      <c r="I309" s="134">
        <v>0</v>
      </c>
      <c r="J309" s="134">
        <v>0</v>
      </c>
      <c r="K309" s="133">
        <v>455</v>
      </c>
    </row>
    <row r="310" spans="1:11" ht="12.75">
      <c r="A310" s="148" t="s">
        <v>612</v>
      </c>
      <c r="B310" s="132" t="s">
        <v>542</v>
      </c>
      <c r="C310" s="133">
        <v>4586.95</v>
      </c>
      <c r="D310" s="133">
        <v>2366.1</v>
      </c>
      <c r="E310" s="133">
        <v>-2220.85</v>
      </c>
      <c r="F310" s="134">
        <v>0</v>
      </c>
      <c r="G310" s="134">
        <v>0</v>
      </c>
      <c r="H310" s="133">
        <v>0</v>
      </c>
      <c r="I310" s="134">
        <v>0</v>
      </c>
      <c r="J310" s="134">
        <v>0</v>
      </c>
      <c r="K310" s="133">
        <v>-2220.85</v>
      </c>
    </row>
    <row r="311" spans="1:11" ht="12.75">
      <c r="A311" s="148" t="s">
        <v>612</v>
      </c>
      <c r="B311" s="132" t="s">
        <v>544</v>
      </c>
      <c r="C311" s="133">
        <v>1407</v>
      </c>
      <c r="D311" s="133">
        <v>784</v>
      </c>
      <c r="E311" s="133">
        <v>-623</v>
      </c>
      <c r="F311" s="134">
        <v>0</v>
      </c>
      <c r="G311" s="134">
        <v>0</v>
      </c>
      <c r="H311" s="133">
        <v>0</v>
      </c>
      <c r="I311" s="134">
        <v>0</v>
      </c>
      <c r="J311" s="134">
        <v>0</v>
      </c>
      <c r="K311" s="133">
        <v>-623</v>
      </c>
    </row>
    <row r="312" spans="1:11" ht="12.75">
      <c r="A312" s="148" t="s">
        <v>612</v>
      </c>
      <c r="B312" s="132" t="s">
        <v>502</v>
      </c>
      <c r="C312" s="133">
        <v>32854.92</v>
      </c>
      <c r="D312" s="133">
        <v>9162.05</v>
      </c>
      <c r="E312" s="133">
        <v>-23692.87</v>
      </c>
      <c r="F312" s="134">
        <v>0</v>
      </c>
      <c r="G312" s="134">
        <v>0</v>
      </c>
      <c r="H312" s="133">
        <v>0</v>
      </c>
      <c r="I312" s="134">
        <v>0</v>
      </c>
      <c r="J312" s="134">
        <v>0</v>
      </c>
      <c r="K312" s="133">
        <v>-23692.87</v>
      </c>
    </row>
    <row r="313" spans="1:11" ht="12.75">
      <c r="A313" s="148" t="s">
        <v>612</v>
      </c>
      <c r="B313" s="132" t="s">
        <v>547</v>
      </c>
      <c r="C313" s="133">
        <v>2579.12</v>
      </c>
      <c r="D313" s="133">
        <v>1140.2</v>
      </c>
      <c r="E313" s="133">
        <v>0</v>
      </c>
      <c r="F313" s="134">
        <v>0</v>
      </c>
      <c r="G313" s="134">
        <v>0</v>
      </c>
      <c r="H313" s="133">
        <v>-179.8</v>
      </c>
      <c r="I313" s="134">
        <v>0</v>
      </c>
      <c r="J313" s="134">
        <v>0</v>
      </c>
      <c r="K313" s="133">
        <v>-179.8</v>
      </c>
    </row>
    <row r="314" spans="1:11" ht="12.75">
      <c r="A314" s="148" t="s">
        <v>612</v>
      </c>
      <c r="B314" s="132" t="s">
        <v>549</v>
      </c>
      <c r="C314" s="133">
        <v>32486.1</v>
      </c>
      <c r="D314" s="133">
        <v>6210.63</v>
      </c>
      <c r="E314" s="133">
        <v>0</v>
      </c>
      <c r="F314" s="134">
        <v>0</v>
      </c>
      <c r="G314" s="134">
        <v>0</v>
      </c>
      <c r="H314" s="133">
        <v>-4448.71</v>
      </c>
      <c r="I314" s="134">
        <v>0</v>
      </c>
      <c r="J314" s="134">
        <v>0</v>
      </c>
      <c r="K314" s="133">
        <v>-4448.71</v>
      </c>
    </row>
    <row r="315" spans="1:11" ht="12.75">
      <c r="A315" s="148" t="s">
        <v>612</v>
      </c>
      <c r="B315" s="132" t="s">
        <v>551</v>
      </c>
      <c r="C315" s="133">
        <v>52617.79</v>
      </c>
      <c r="D315" s="133">
        <v>16980.22</v>
      </c>
      <c r="E315" s="133">
        <v>-35637.57</v>
      </c>
      <c r="F315" s="134">
        <v>0</v>
      </c>
      <c r="G315" s="134">
        <v>0</v>
      </c>
      <c r="H315" s="133">
        <v>0</v>
      </c>
      <c r="I315" s="134">
        <v>0</v>
      </c>
      <c r="J315" s="134">
        <v>0</v>
      </c>
      <c r="K315" s="133">
        <v>-35637.57</v>
      </c>
    </row>
    <row r="316" spans="1:11" ht="12.75">
      <c r="A316" s="148" t="s">
        <v>612</v>
      </c>
      <c r="B316" s="132" t="s">
        <v>553</v>
      </c>
      <c r="C316" s="133">
        <v>130574</v>
      </c>
      <c r="D316" s="133">
        <v>82261.62</v>
      </c>
      <c r="E316" s="133">
        <v>0</v>
      </c>
      <c r="F316" s="134">
        <v>0</v>
      </c>
      <c r="G316" s="134">
        <v>0</v>
      </c>
      <c r="H316" s="133">
        <v>3264.35</v>
      </c>
      <c r="I316" s="134">
        <v>0</v>
      </c>
      <c r="J316" s="134">
        <v>0</v>
      </c>
      <c r="K316" s="133">
        <v>3264.35</v>
      </c>
    </row>
    <row r="317" spans="1:11" ht="12.75">
      <c r="A317" s="148" t="s">
        <v>612</v>
      </c>
      <c r="B317" s="132" t="s">
        <v>553</v>
      </c>
      <c r="C317" s="133">
        <v>141593</v>
      </c>
      <c r="D317" s="133">
        <v>89203.59</v>
      </c>
      <c r="E317" s="133">
        <v>-52389.41</v>
      </c>
      <c r="F317" s="134">
        <v>0</v>
      </c>
      <c r="G317" s="134">
        <v>0</v>
      </c>
      <c r="H317" s="133">
        <v>0</v>
      </c>
      <c r="I317" s="134">
        <v>0</v>
      </c>
      <c r="J317" s="134">
        <v>0</v>
      </c>
      <c r="K317" s="133">
        <v>-52389.41</v>
      </c>
    </row>
    <row r="318" spans="1:11" ht="12.75">
      <c r="A318" s="148" t="s">
        <v>612</v>
      </c>
      <c r="B318" s="132" t="s">
        <v>555</v>
      </c>
      <c r="C318" s="133">
        <v>19473.43</v>
      </c>
      <c r="D318" s="133">
        <v>3030.64</v>
      </c>
      <c r="E318" s="133">
        <v>0</v>
      </c>
      <c r="F318" s="134">
        <v>0</v>
      </c>
      <c r="G318" s="134">
        <v>0</v>
      </c>
      <c r="H318" s="133">
        <v>-227.3</v>
      </c>
      <c r="I318" s="134">
        <v>0</v>
      </c>
      <c r="J318" s="134">
        <v>0</v>
      </c>
      <c r="K318" s="133">
        <v>-227.3</v>
      </c>
    </row>
    <row r="319" spans="1:11" ht="12.75">
      <c r="A319" s="148" t="s">
        <v>612</v>
      </c>
      <c r="B319" s="132" t="s">
        <v>557</v>
      </c>
      <c r="C319" s="133">
        <v>4410.5</v>
      </c>
      <c r="D319" s="133">
        <v>264.01</v>
      </c>
      <c r="E319" s="133">
        <v>0</v>
      </c>
      <c r="F319" s="134">
        <v>0</v>
      </c>
      <c r="G319" s="134">
        <v>0</v>
      </c>
      <c r="H319" s="133">
        <v>-55.78</v>
      </c>
      <c r="I319" s="134">
        <v>0</v>
      </c>
      <c r="J319" s="134">
        <v>0</v>
      </c>
      <c r="K319" s="133">
        <v>-55.78</v>
      </c>
    </row>
    <row r="320" spans="1:11" ht="12.75">
      <c r="A320" s="148" t="s">
        <v>612</v>
      </c>
      <c r="B320" s="132" t="s">
        <v>557</v>
      </c>
      <c r="C320" s="133">
        <v>7469.99</v>
      </c>
      <c r="D320" s="133">
        <v>341.23</v>
      </c>
      <c r="E320" s="133">
        <v>-7128.76</v>
      </c>
      <c r="F320" s="134">
        <v>0</v>
      </c>
      <c r="G320" s="134">
        <v>0</v>
      </c>
      <c r="H320" s="133">
        <v>0</v>
      </c>
      <c r="I320" s="134">
        <v>0</v>
      </c>
      <c r="J320" s="134">
        <v>0</v>
      </c>
      <c r="K320" s="133">
        <v>-7128.76</v>
      </c>
    </row>
    <row r="321" spans="1:11" ht="12.75">
      <c r="A321" s="148" t="s">
        <v>612</v>
      </c>
      <c r="B321" s="132" t="s">
        <v>559</v>
      </c>
      <c r="C321" s="133">
        <v>2365</v>
      </c>
      <c r="D321" s="133">
        <v>1200</v>
      </c>
      <c r="E321" s="133">
        <v>0</v>
      </c>
      <c r="F321" s="134">
        <v>0</v>
      </c>
      <c r="G321" s="134">
        <v>0</v>
      </c>
      <c r="H321" s="133">
        <v>-400</v>
      </c>
      <c r="I321" s="134">
        <v>0</v>
      </c>
      <c r="J321" s="134">
        <v>0</v>
      </c>
      <c r="K321" s="133">
        <v>-400</v>
      </c>
    </row>
    <row r="322" spans="1:11" ht="12.75">
      <c r="A322" s="148" t="s">
        <v>612</v>
      </c>
      <c r="B322" s="132" t="s">
        <v>559</v>
      </c>
      <c r="C322" s="133">
        <v>18599.6</v>
      </c>
      <c r="D322" s="133">
        <v>2869.92</v>
      </c>
      <c r="E322" s="133">
        <v>-15729.68</v>
      </c>
      <c r="F322" s="134">
        <v>0</v>
      </c>
      <c r="G322" s="134">
        <v>0</v>
      </c>
      <c r="H322" s="133">
        <v>0</v>
      </c>
      <c r="I322" s="134">
        <v>0</v>
      </c>
      <c r="J322" s="134">
        <v>0</v>
      </c>
      <c r="K322" s="133">
        <v>-15729.68</v>
      </c>
    </row>
    <row r="323" spans="1:11" ht="12.75">
      <c r="A323" s="148" t="s">
        <v>612</v>
      </c>
      <c r="B323" s="132" t="s">
        <v>561</v>
      </c>
      <c r="C323" s="133">
        <v>2081.53</v>
      </c>
      <c r="D323" s="133">
        <v>1747.02</v>
      </c>
      <c r="E323" s="133">
        <v>-334.51</v>
      </c>
      <c r="F323" s="134">
        <v>0</v>
      </c>
      <c r="G323" s="134">
        <v>0</v>
      </c>
      <c r="H323" s="133">
        <v>0</v>
      </c>
      <c r="I323" s="134">
        <v>0</v>
      </c>
      <c r="J323" s="134">
        <v>0</v>
      </c>
      <c r="K323" s="133">
        <v>-334.51</v>
      </c>
    </row>
    <row r="324" spans="1:11" ht="12.75">
      <c r="A324" s="148" t="s">
        <v>612</v>
      </c>
      <c r="B324" s="132" t="s">
        <v>563</v>
      </c>
      <c r="C324" s="133">
        <v>20092.46</v>
      </c>
      <c r="D324" s="133">
        <v>5189.5</v>
      </c>
      <c r="E324" s="133">
        <v>-14902.96</v>
      </c>
      <c r="F324" s="134">
        <v>0</v>
      </c>
      <c r="G324" s="134">
        <v>0</v>
      </c>
      <c r="H324" s="133">
        <v>0</v>
      </c>
      <c r="I324" s="134">
        <v>0</v>
      </c>
      <c r="J324" s="134">
        <v>0</v>
      </c>
      <c r="K324" s="133">
        <v>-14902.96</v>
      </c>
    </row>
    <row r="325" spans="1:11" ht="12.75">
      <c r="A325" s="239" t="s">
        <v>606</v>
      </c>
      <c r="B325" s="240"/>
      <c r="C325" s="135">
        <f>SUM(C294:C324)</f>
        <v>787187.7799999999</v>
      </c>
      <c r="D325" s="135">
        <f>SUM(D294:D324)</f>
        <v>275336.73</v>
      </c>
      <c r="E325" s="135">
        <f>SUM(E294:E324)</f>
        <v>-201600.65</v>
      </c>
      <c r="F325" s="135">
        <v>0</v>
      </c>
      <c r="G325" s="135">
        <v>0</v>
      </c>
      <c r="H325" s="135">
        <f>SUM(H294:H324)</f>
        <v>-5402.92</v>
      </c>
      <c r="I325" s="135">
        <v>0</v>
      </c>
      <c r="J325" s="135">
        <v>0</v>
      </c>
      <c r="K325" s="135">
        <f>SUM(K294:K324)</f>
        <v>-207003.56999999998</v>
      </c>
    </row>
    <row r="326" spans="1:11" ht="12.75">
      <c r="A326" s="148" t="s">
        <v>612</v>
      </c>
      <c r="B326" s="134" t="s">
        <v>565</v>
      </c>
      <c r="C326" s="136">
        <v>800</v>
      </c>
      <c r="D326" s="136">
        <v>643.12</v>
      </c>
      <c r="E326" s="136">
        <v>0</v>
      </c>
      <c r="F326" s="137">
        <v>0</v>
      </c>
      <c r="G326" s="137">
        <v>0</v>
      </c>
      <c r="H326" s="136">
        <v>59.12</v>
      </c>
      <c r="I326" s="137">
        <v>0</v>
      </c>
      <c r="J326" s="137">
        <v>0</v>
      </c>
      <c r="K326" s="136">
        <v>59.12</v>
      </c>
    </row>
    <row r="327" spans="1:11" ht="12.75">
      <c r="A327" s="148" t="s">
        <v>612</v>
      </c>
      <c r="B327" s="134" t="s">
        <v>565</v>
      </c>
      <c r="C327" s="136">
        <v>26197.9</v>
      </c>
      <c r="D327" s="136">
        <v>7392.66</v>
      </c>
      <c r="E327" s="136">
        <v>-18805.24</v>
      </c>
      <c r="F327" s="137">
        <v>0</v>
      </c>
      <c r="G327" s="137">
        <v>0</v>
      </c>
      <c r="H327" s="136">
        <v>0</v>
      </c>
      <c r="I327" s="137">
        <v>0</v>
      </c>
      <c r="J327" s="137">
        <v>0</v>
      </c>
      <c r="K327" s="136">
        <v>-18805.24</v>
      </c>
    </row>
    <row r="328" spans="1:11" ht="12.75">
      <c r="A328" s="148" t="s">
        <v>612</v>
      </c>
      <c r="B328" s="134" t="s">
        <v>567</v>
      </c>
      <c r="C328" s="136">
        <v>10090.5</v>
      </c>
      <c r="D328" s="136">
        <v>4480</v>
      </c>
      <c r="E328" s="136">
        <v>-5610.5</v>
      </c>
      <c r="F328" s="137">
        <v>0</v>
      </c>
      <c r="G328" s="137">
        <v>0</v>
      </c>
      <c r="H328" s="136">
        <v>0</v>
      </c>
      <c r="I328" s="137">
        <v>0</v>
      </c>
      <c r="J328" s="137">
        <v>0</v>
      </c>
      <c r="K328" s="136">
        <v>-5610.5</v>
      </c>
    </row>
    <row r="329" spans="1:11" ht="12.75">
      <c r="A329" s="148" t="s">
        <v>612</v>
      </c>
      <c r="B329" s="134" t="s">
        <v>569</v>
      </c>
      <c r="C329" s="136">
        <v>10687.09</v>
      </c>
      <c r="D329" s="136">
        <v>5361.15</v>
      </c>
      <c r="E329" s="136">
        <v>-5325.94</v>
      </c>
      <c r="F329" s="137">
        <v>0</v>
      </c>
      <c r="G329" s="137">
        <v>0</v>
      </c>
      <c r="H329" s="136">
        <v>0</v>
      </c>
      <c r="I329" s="137">
        <v>0</v>
      </c>
      <c r="J329" s="137">
        <v>0</v>
      </c>
      <c r="K329" s="136">
        <v>-5325.94</v>
      </c>
    </row>
    <row r="330" spans="1:11" ht="12.75">
      <c r="A330" s="148" t="s">
        <v>612</v>
      </c>
      <c r="B330" s="134" t="s">
        <v>571</v>
      </c>
      <c r="C330" s="136">
        <v>24660.54</v>
      </c>
      <c r="D330" s="136">
        <v>15061.6</v>
      </c>
      <c r="E330" s="136">
        <v>-9598.94</v>
      </c>
      <c r="F330" s="137">
        <v>0</v>
      </c>
      <c r="G330" s="137">
        <v>0</v>
      </c>
      <c r="H330" s="136">
        <v>0</v>
      </c>
      <c r="I330" s="137">
        <v>0</v>
      </c>
      <c r="J330" s="137">
        <v>0</v>
      </c>
      <c r="K330" s="136">
        <v>-9598.94</v>
      </c>
    </row>
    <row r="331" spans="1:11" ht="12.75">
      <c r="A331" s="148" t="s">
        <v>612</v>
      </c>
      <c r="B331" s="134" t="s">
        <v>573</v>
      </c>
      <c r="C331" s="136">
        <v>15463.94</v>
      </c>
      <c r="D331" s="136">
        <v>6894.96</v>
      </c>
      <c r="E331" s="136">
        <v>-8568.98</v>
      </c>
      <c r="F331" s="137">
        <v>0</v>
      </c>
      <c r="G331" s="137">
        <v>0</v>
      </c>
      <c r="H331" s="136">
        <v>0</v>
      </c>
      <c r="I331" s="137">
        <v>0</v>
      </c>
      <c r="J331" s="137">
        <v>0</v>
      </c>
      <c r="K331" s="136">
        <v>-8568.98</v>
      </c>
    </row>
    <row r="332" spans="1:11" ht="12.75">
      <c r="A332" s="148" t="s">
        <v>612</v>
      </c>
      <c r="B332" s="134" t="s">
        <v>575</v>
      </c>
      <c r="C332" s="136">
        <v>14876</v>
      </c>
      <c r="D332" s="136">
        <v>8182.8</v>
      </c>
      <c r="E332" s="136">
        <v>0</v>
      </c>
      <c r="F332" s="137">
        <v>0</v>
      </c>
      <c r="G332" s="137">
        <v>0</v>
      </c>
      <c r="H332" s="136">
        <v>-1027.8</v>
      </c>
      <c r="I332" s="137">
        <v>0</v>
      </c>
      <c r="J332" s="137">
        <v>0</v>
      </c>
      <c r="K332" s="136">
        <v>-1027.8</v>
      </c>
    </row>
    <row r="333" spans="1:11" ht="12.75">
      <c r="A333" s="148" t="s">
        <v>612</v>
      </c>
      <c r="B333" s="134" t="s">
        <v>575</v>
      </c>
      <c r="C333" s="136">
        <v>16910.17</v>
      </c>
      <c r="D333" s="136">
        <v>9887.55</v>
      </c>
      <c r="E333" s="136">
        <v>-7022.62</v>
      </c>
      <c r="F333" s="137">
        <v>0</v>
      </c>
      <c r="G333" s="137">
        <v>0</v>
      </c>
      <c r="H333" s="136">
        <v>0</v>
      </c>
      <c r="I333" s="137">
        <v>0</v>
      </c>
      <c r="J333" s="137">
        <v>0</v>
      </c>
      <c r="K333" s="138">
        <v>-7022.62</v>
      </c>
    </row>
    <row r="334" spans="1:11" ht="12.75">
      <c r="A334" s="239" t="s">
        <v>232</v>
      </c>
      <c r="B334" s="240"/>
      <c r="C334" s="135">
        <f>SUM(C326:C333)</f>
        <v>119686.14</v>
      </c>
      <c r="D334" s="135">
        <f>SUM(D326:D333)</f>
        <v>57903.84</v>
      </c>
      <c r="E334" s="135">
        <f>SUM(E326:E333)</f>
        <v>-54932.22000000001</v>
      </c>
      <c r="F334" s="135">
        <v>0</v>
      </c>
      <c r="G334" s="135">
        <v>0</v>
      </c>
      <c r="H334" s="135">
        <f>SUM(H326:H333)</f>
        <v>-968.68</v>
      </c>
      <c r="I334" s="135">
        <v>0</v>
      </c>
      <c r="J334" s="135">
        <v>0</v>
      </c>
      <c r="K334" s="135">
        <f>SUM(K326:K333)</f>
        <v>-55900.9</v>
      </c>
    </row>
    <row r="335" spans="1:11" ht="12.75">
      <c r="A335" s="148" t="s">
        <v>612</v>
      </c>
      <c r="B335" s="134" t="s">
        <v>579</v>
      </c>
      <c r="C335" s="133">
        <v>18620.42</v>
      </c>
      <c r="D335" s="133">
        <v>20442.5</v>
      </c>
      <c r="E335" s="133">
        <v>1822.08</v>
      </c>
      <c r="F335" s="134">
        <v>0</v>
      </c>
      <c r="G335" s="134">
        <v>0</v>
      </c>
      <c r="H335" s="133">
        <v>0</v>
      </c>
      <c r="I335" s="134">
        <v>0</v>
      </c>
      <c r="J335" s="134">
        <v>0</v>
      </c>
      <c r="K335" s="133">
        <v>1822.08</v>
      </c>
    </row>
    <row r="336" spans="1:11" ht="12.75">
      <c r="A336" s="148" t="s">
        <v>612</v>
      </c>
      <c r="B336" s="134" t="s">
        <v>580</v>
      </c>
      <c r="C336" s="133">
        <v>11901.85</v>
      </c>
      <c r="D336" s="133">
        <v>12729.07</v>
      </c>
      <c r="E336" s="133">
        <v>0</v>
      </c>
      <c r="F336" s="134">
        <v>0</v>
      </c>
      <c r="G336" s="134">
        <v>0</v>
      </c>
      <c r="H336" s="133">
        <v>537.25</v>
      </c>
      <c r="I336" s="134">
        <v>0</v>
      </c>
      <c r="J336" s="134">
        <v>0</v>
      </c>
      <c r="K336" s="133">
        <v>537.25</v>
      </c>
    </row>
    <row r="337" spans="1:11" ht="12.75">
      <c r="A337" s="148" t="s">
        <v>612</v>
      </c>
      <c r="B337" s="134" t="s">
        <v>580</v>
      </c>
      <c r="C337" s="133">
        <v>13308.84</v>
      </c>
      <c r="D337" s="133">
        <v>26380.2</v>
      </c>
      <c r="E337" s="133">
        <v>13071.36</v>
      </c>
      <c r="F337" s="134">
        <v>0</v>
      </c>
      <c r="G337" s="134">
        <v>0</v>
      </c>
      <c r="H337" s="133">
        <v>0</v>
      </c>
      <c r="I337" s="134">
        <v>0</v>
      </c>
      <c r="J337" s="134">
        <v>0</v>
      </c>
      <c r="K337" s="133">
        <v>13071.36</v>
      </c>
    </row>
    <row r="338" spans="1:11" ht="12.75">
      <c r="A338" s="148" t="s">
        <v>612</v>
      </c>
      <c r="B338" s="134" t="s">
        <v>581</v>
      </c>
      <c r="C338" s="133">
        <v>14225.7</v>
      </c>
      <c r="D338" s="133">
        <v>29862</v>
      </c>
      <c r="E338" s="133">
        <v>15636.3</v>
      </c>
      <c r="F338" s="134">
        <v>0</v>
      </c>
      <c r="G338" s="134">
        <v>0</v>
      </c>
      <c r="H338" s="133">
        <v>0</v>
      </c>
      <c r="I338" s="134">
        <v>0</v>
      </c>
      <c r="J338" s="134">
        <v>0</v>
      </c>
      <c r="K338" s="133">
        <v>15636.3</v>
      </c>
    </row>
    <row r="339" spans="1:11" ht="12.75">
      <c r="A339" s="148" t="s">
        <v>612</v>
      </c>
      <c r="B339" s="134" t="s">
        <v>582</v>
      </c>
      <c r="C339" s="133">
        <v>13799.64</v>
      </c>
      <c r="D339" s="133">
        <v>14945.7</v>
      </c>
      <c r="E339" s="133">
        <v>0</v>
      </c>
      <c r="F339" s="134">
        <v>0</v>
      </c>
      <c r="G339" s="134">
        <v>0</v>
      </c>
      <c r="H339" s="133">
        <v>1146.6</v>
      </c>
      <c r="I339" s="134">
        <v>0</v>
      </c>
      <c r="J339" s="134">
        <v>0</v>
      </c>
      <c r="K339" s="133">
        <v>1146.6</v>
      </c>
    </row>
    <row r="340" spans="1:11" ht="12.75">
      <c r="A340" s="148" t="s">
        <v>612</v>
      </c>
      <c r="B340" s="134" t="s">
        <v>582</v>
      </c>
      <c r="C340" s="133">
        <v>14288.36</v>
      </c>
      <c r="D340" s="133">
        <v>29891.4</v>
      </c>
      <c r="E340" s="133">
        <v>15603.04</v>
      </c>
      <c r="F340" s="134">
        <v>0</v>
      </c>
      <c r="G340" s="134">
        <v>0</v>
      </c>
      <c r="H340" s="133">
        <v>0</v>
      </c>
      <c r="I340" s="134">
        <v>0</v>
      </c>
      <c r="J340" s="134">
        <v>0</v>
      </c>
      <c r="K340" s="133">
        <v>15603.04</v>
      </c>
    </row>
    <row r="341" spans="1:11" ht="12.75">
      <c r="A341" s="148" t="s">
        <v>612</v>
      </c>
      <c r="B341" s="134" t="s">
        <v>583</v>
      </c>
      <c r="C341" s="133">
        <v>20353.83</v>
      </c>
      <c r="D341" s="133">
        <v>38993.7</v>
      </c>
      <c r="E341" s="133">
        <v>18639.87</v>
      </c>
      <c r="F341" s="134">
        <v>0</v>
      </c>
      <c r="G341" s="134">
        <v>0</v>
      </c>
      <c r="H341" s="133">
        <v>0</v>
      </c>
      <c r="I341" s="134">
        <v>0</v>
      </c>
      <c r="J341" s="134">
        <v>0</v>
      </c>
      <c r="K341" s="133">
        <v>18639.87</v>
      </c>
    </row>
    <row r="342" spans="1:11" ht="12.75">
      <c r="A342" s="148" t="s">
        <v>612</v>
      </c>
      <c r="B342" s="134" t="s">
        <v>584</v>
      </c>
      <c r="C342" s="133">
        <v>21266.06</v>
      </c>
      <c r="D342" s="133">
        <v>35235.15</v>
      </c>
      <c r="E342" s="133">
        <v>0</v>
      </c>
      <c r="F342" s="134">
        <v>0</v>
      </c>
      <c r="G342" s="134">
        <v>0</v>
      </c>
      <c r="H342" s="133">
        <v>3058.85</v>
      </c>
      <c r="I342" s="134">
        <v>0</v>
      </c>
      <c r="J342" s="134">
        <v>0</v>
      </c>
      <c r="K342" s="133">
        <v>3058.85</v>
      </c>
    </row>
    <row r="343" spans="1:11" ht="12.75">
      <c r="A343" s="148" t="s">
        <v>612</v>
      </c>
      <c r="B343" s="134" t="s">
        <v>584</v>
      </c>
      <c r="C343" s="133">
        <v>31074.09</v>
      </c>
      <c r="D343" s="133">
        <v>45270</v>
      </c>
      <c r="E343" s="133">
        <v>14195.91</v>
      </c>
      <c r="F343" s="134">
        <v>0</v>
      </c>
      <c r="G343" s="134">
        <v>0</v>
      </c>
      <c r="H343" s="133">
        <v>0</v>
      </c>
      <c r="I343" s="134">
        <v>0</v>
      </c>
      <c r="J343" s="134">
        <v>0</v>
      </c>
      <c r="K343" s="133">
        <v>14195.91</v>
      </c>
    </row>
    <row r="344" spans="1:11" ht="12.75">
      <c r="A344" s="148" t="s">
        <v>612</v>
      </c>
      <c r="B344" s="134" t="s">
        <v>585</v>
      </c>
      <c r="C344" s="133">
        <v>58771.31</v>
      </c>
      <c r="D344" s="133">
        <v>98267</v>
      </c>
      <c r="E344" s="133">
        <v>0</v>
      </c>
      <c r="F344" s="134">
        <v>0</v>
      </c>
      <c r="G344" s="134">
        <v>0</v>
      </c>
      <c r="H344" s="133">
        <v>9217</v>
      </c>
      <c r="I344" s="134">
        <v>0</v>
      </c>
      <c r="J344" s="134">
        <v>0</v>
      </c>
      <c r="K344" s="133">
        <v>9217</v>
      </c>
    </row>
    <row r="345" spans="1:11" ht="12.75">
      <c r="A345" s="148" t="s">
        <v>612</v>
      </c>
      <c r="B345" s="134" t="s">
        <v>585</v>
      </c>
      <c r="C345" s="133">
        <v>17300.71</v>
      </c>
      <c r="D345" s="133">
        <v>32125.75</v>
      </c>
      <c r="E345" s="133">
        <v>14825.04</v>
      </c>
      <c r="F345" s="134">
        <v>0</v>
      </c>
      <c r="G345" s="134">
        <v>0</v>
      </c>
      <c r="H345" s="133">
        <v>0</v>
      </c>
      <c r="I345" s="134">
        <v>0</v>
      </c>
      <c r="J345" s="134">
        <v>0</v>
      </c>
      <c r="K345" s="133">
        <v>14825.04</v>
      </c>
    </row>
    <row r="346" spans="1:11" ht="12.75">
      <c r="A346" s="148" t="s">
        <v>612</v>
      </c>
      <c r="B346" s="134" t="s">
        <v>586</v>
      </c>
      <c r="C346" s="133">
        <v>26403.45</v>
      </c>
      <c r="D346" s="133">
        <v>32181.6</v>
      </c>
      <c r="E346" s="133">
        <v>0</v>
      </c>
      <c r="F346" s="134">
        <v>0</v>
      </c>
      <c r="G346" s="134">
        <v>0</v>
      </c>
      <c r="H346" s="133">
        <v>2983.2</v>
      </c>
      <c r="I346" s="134">
        <v>0</v>
      </c>
      <c r="J346" s="134">
        <v>0</v>
      </c>
      <c r="K346" s="133">
        <v>2983.2</v>
      </c>
    </row>
    <row r="347" spans="1:11" ht="12.75">
      <c r="A347" s="148" t="s">
        <v>612</v>
      </c>
      <c r="B347" s="134" t="s">
        <v>587</v>
      </c>
      <c r="C347" s="133">
        <v>7589.52</v>
      </c>
      <c r="D347" s="133">
        <v>7844.4</v>
      </c>
      <c r="E347" s="133">
        <v>0</v>
      </c>
      <c r="F347" s="134">
        <v>0</v>
      </c>
      <c r="G347" s="134">
        <v>0</v>
      </c>
      <c r="H347" s="133">
        <v>387.6</v>
      </c>
      <c r="I347" s="134">
        <v>0</v>
      </c>
      <c r="J347" s="134">
        <v>0</v>
      </c>
      <c r="K347" s="133">
        <v>387.6</v>
      </c>
    </row>
    <row r="348" spans="1:11" ht="12.75">
      <c r="A348" s="131"/>
      <c r="B348" s="134"/>
      <c r="C348" s="146">
        <f>SUM(C335:C347)</f>
        <v>268903.78</v>
      </c>
      <c r="D348" s="146">
        <f>SUM(D335:D347)</f>
        <v>424168.47</v>
      </c>
      <c r="E348" s="146">
        <f>SUM(E335:E347)</f>
        <v>93793.6</v>
      </c>
      <c r="F348" s="146"/>
      <c r="G348" s="146"/>
      <c r="H348" s="146">
        <f>SUM(H335:H347)</f>
        <v>17330.5</v>
      </c>
      <c r="I348" s="146"/>
      <c r="J348" s="146"/>
      <c r="K348" s="146">
        <f>SUM(K335:K347)</f>
        <v>111124.10000000002</v>
      </c>
    </row>
    <row r="349" spans="1:11" ht="12.75">
      <c r="A349" s="144" t="s">
        <v>607</v>
      </c>
      <c r="B349" s="141"/>
      <c r="C349" s="135">
        <f>C348+C334+C325</f>
        <v>1175777.7</v>
      </c>
      <c r="D349" s="135">
        <f>D348+D334+D325</f>
        <v>757409.0399999999</v>
      </c>
      <c r="E349" s="135">
        <f>E348+E334+E325</f>
        <v>-162739.27</v>
      </c>
      <c r="F349" s="135">
        <v>0</v>
      </c>
      <c r="G349" s="135">
        <v>0</v>
      </c>
      <c r="H349" s="135">
        <f>H348+H334+H325</f>
        <v>10958.9</v>
      </c>
      <c r="I349" s="135">
        <v>0</v>
      </c>
      <c r="J349" s="135">
        <v>0</v>
      </c>
      <c r="K349" s="135">
        <f>K348+K334+K325</f>
        <v>-151780.36999999997</v>
      </c>
    </row>
    <row r="350" spans="1:11" ht="12.75">
      <c r="A350" s="148" t="s">
        <v>613</v>
      </c>
      <c r="B350" s="132" t="s">
        <v>524</v>
      </c>
      <c r="C350" s="133">
        <v>4500</v>
      </c>
      <c r="D350" s="133">
        <v>0</v>
      </c>
      <c r="E350" s="133">
        <v>0</v>
      </c>
      <c r="F350" s="134">
        <v>0</v>
      </c>
      <c r="G350" s="134">
        <v>0</v>
      </c>
      <c r="H350" s="133">
        <v>0</v>
      </c>
      <c r="I350" s="134">
        <v>0</v>
      </c>
      <c r="J350" s="134">
        <v>0</v>
      </c>
      <c r="K350" s="133">
        <v>0</v>
      </c>
    </row>
    <row r="351" spans="1:11" ht="12.75">
      <c r="A351" s="148" t="s">
        <v>613</v>
      </c>
      <c r="B351" s="132" t="s">
        <v>524</v>
      </c>
      <c r="C351" s="133">
        <v>32679.87</v>
      </c>
      <c r="D351" s="133">
        <v>0</v>
      </c>
      <c r="E351" s="133">
        <v>-32679.87</v>
      </c>
      <c r="F351" s="134">
        <v>0</v>
      </c>
      <c r="G351" s="134">
        <v>0</v>
      </c>
      <c r="H351" s="133">
        <v>0</v>
      </c>
      <c r="I351" s="134">
        <v>0</v>
      </c>
      <c r="J351" s="134">
        <v>0</v>
      </c>
      <c r="K351" s="133">
        <v>-32679.87</v>
      </c>
    </row>
    <row r="352" spans="1:11" ht="12.75">
      <c r="A352" s="148" t="s">
        <v>613</v>
      </c>
      <c r="B352" s="132" t="s">
        <v>526</v>
      </c>
      <c r="C352" s="133">
        <v>852.89</v>
      </c>
      <c r="D352" s="133">
        <v>1554.14</v>
      </c>
      <c r="E352" s="133">
        <v>701.25</v>
      </c>
      <c r="F352" s="134">
        <v>0</v>
      </c>
      <c r="G352" s="134">
        <v>0</v>
      </c>
      <c r="H352" s="133">
        <v>0</v>
      </c>
      <c r="I352" s="134">
        <v>0</v>
      </c>
      <c r="J352" s="134">
        <v>0</v>
      </c>
      <c r="K352" s="133">
        <v>701.25</v>
      </c>
    </row>
    <row r="353" spans="1:11" ht="12.75">
      <c r="A353" s="148" t="s">
        <v>613</v>
      </c>
      <c r="B353" s="132" t="s">
        <v>528</v>
      </c>
      <c r="C353" s="133">
        <v>49302.12</v>
      </c>
      <c r="D353" s="133">
        <v>6953.04</v>
      </c>
      <c r="E353" s="133">
        <v>0</v>
      </c>
      <c r="F353" s="134">
        <v>0</v>
      </c>
      <c r="G353" s="134">
        <v>0</v>
      </c>
      <c r="H353" s="133">
        <v>-289.71</v>
      </c>
      <c r="I353" s="134">
        <v>0</v>
      </c>
      <c r="J353" s="134">
        <v>0</v>
      </c>
      <c r="K353" s="133">
        <v>-289.71</v>
      </c>
    </row>
    <row r="354" spans="1:11" ht="12.75">
      <c r="A354" s="148" t="s">
        <v>613</v>
      </c>
      <c r="B354" s="132" t="s">
        <v>530</v>
      </c>
      <c r="C354" s="133">
        <v>60663.12</v>
      </c>
      <c r="D354" s="133">
        <v>5815.6</v>
      </c>
      <c r="E354" s="133">
        <v>0</v>
      </c>
      <c r="F354" s="134">
        <v>0</v>
      </c>
      <c r="G354" s="134">
        <v>0</v>
      </c>
      <c r="H354" s="133">
        <v>-1246.2</v>
      </c>
      <c r="I354" s="134">
        <v>0</v>
      </c>
      <c r="J354" s="134">
        <v>0</v>
      </c>
      <c r="K354" s="133">
        <v>-1246.2</v>
      </c>
    </row>
    <row r="355" spans="1:11" ht="12.75">
      <c r="A355" s="148" t="s">
        <v>613</v>
      </c>
      <c r="B355" s="132" t="s">
        <v>530</v>
      </c>
      <c r="C355" s="133">
        <v>6394.47</v>
      </c>
      <c r="D355" s="133">
        <v>1094.1</v>
      </c>
      <c r="E355" s="133">
        <v>-5300.37</v>
      </c>
      <c r="F355" s="134">
        <v>0</v>
      </c>
      <c r="G355" s="134">
        <v>0</v>
      </c>
      <c r="H355" s="133">
        <v>0</v>
      </c>
      <c r="I355" s="134">
        <v>0</v>
      </c>
      <c r="J355" s="134">
        <v>0</v>
      </c>
      <c r="K355" s="133">
        <v>-5300.37</v>
      </c>
    </row>
    <row r="356" spans="1:11" ht="12.75">
      <c r="A356" s="148" t="s">
        <v>613</v>
      </c>
      <c r="B356" s="132" t="s">
        <v>532</v>
      </c>
      <c r="C356" s="133">
        <v>24016.8</v>
      </c>
      <c r="D356" s="133">
        <v>1729.53</v>
      </c>
      <c r="E356" s="133">
        <v>0</v>
      </c>
      <c r="F356" s="134">
        <v>0</v>
      </c>
      <c r="G356" s="134">
        <v>0</v>
      </c>
      <c r="H356" s="133">
        <v>-157.23</v>
      </c>
      <c r="I356" s="134">
        <v>0</v>
      </c>
      <c r="J356" s="134">
        <v>0</v>
      </c>
      <c r="K356" s="133">
        <v>-157.23</v>
      </c>
    </row>
    <row r="357" spans="1:11" ht="12.75">
      <c r="A357" s="148" t="s">
        <v>613</v>
      </c>
      <c r="B357" s="132" t="s">
        <v>534</v>
      </c>
      <c r="C357" s="133">
        <v>46768.75</v>
      </c>
      <c r="D357" s="133">
        <v>5062.83</v>
      </c>
      <c r="E357" s="133">
        <v>0</v>
      </c>
      <c r="F357" s="134">
        <v>0</v>
      </c>
      <c r="G357" s="134">
        <v>0</v>
      </c>
      <c r="H357" s="133">
        <v>-1158.97</v>
      </c>
      <c r="I357" s="134">
        <v>0</v>
      </c>
      <c r="J357" s="134">
        <v>0</v>
      </c>
      <c r="K357" s="133">
        <v>-1158.97</v>
      </c>
    </row>
    <row r="358" spans="1:11" ht="12.75">
      <c r="A358" s="148" t="s">
        <v>613</v>
      </c>
      <c r="B358" s="132" t="s">
        <v>534</v>
      </c>
      <c r="C358" s="133">
        <v>1587.8</v>
      </c>
      <c r="D358" s="133">
        <v>283.53</v>
      </c>
      <c r="E358" s="133">
        <v>-1304.27</v>
      </c>
      <c r="F358" s="134">
        <v>0</v>
      </c>
      <c r="G358" s="134">
        <v>0</v>
      </c>
      <c r="H358" s="133">
        <v>0</v>
      </c>
      <c r="I358" s="134">
        <v>0</v>
      </c>
      <c r="J358" s="134">
        <v>0</v>
      </c>
      <c r="K358" s="133">
        <v>-1304.27</v>
      </c>
    </row>
    <row r="359" spans="1:11" ht="12.75">
      <c r="A359" s="148" t="s">
        <v>613</v>
      </c>
      <c r="B359" s="132" t="s">
        <v>536</v>
      </c>
      <c r="C359" s="133">
        <v>28692.21</v>
      </c>
      <c r="D359" s="133">
        <v>8599</v>
      </c>
      <c r="E359" s="133">
        <v>0</v>
      </c>
      <c r="F359" s="134">
        <v>0</v>
      </c>
      <c r="G359" s="134">
        <v>0</v>
      </c>
      <c r="H359" s="133">
        <v>-1375.84</v>
      </c>
      <c r="I359" s="134">
        <v>0</v>
      </c>
      <c r="J359" s="134">
        <v>0</v>
      </c>
      <c r="K359" s="133">
        <v>-1375.84</v>
      </c>
    </row>
    <row r="360" spans="1:11" ht="12.75">
      <c r="A360" s="148" t="s">
        <v>613</v>
      </c>
      <c r="B360" s="132" t="s">
        <v>536</v>
      </c>
      <c r="C360" s="133">
        <v>1055.25</v>
      </c>
      <c r="D360" s="133">
        <v>500</v>
      </c>
      <c r="E360" s="133">
        <v>-555.25</v>
      </c>
      <c r="F360" s="134">
        <v>0</v>
      </c>
      <c r="G360" s="134">
        <v>0</v>
      </c>
      <c r="H360" s="133">
        <v>0</v>
      </c>
      <c r="I360" s="134">
        <v>0</v>
      </c>
      <c r="J360" s="134">
        <v>0</v>
      </c>
      <c r="K360" s="133">
        <v>-555.25</v>
      </c>
    </row>
    <row r="361" spans="1:11" ht="12.75">
      <c r="A361" s="148" t="s">
        <v>613</v>
      </c>
      <c r="B361" s="132" t="s">
        <v>538</v>
      </c>
      <c r="C361" s="133">
        <v>7780</v>
      </c>
      <c r="D361" s="133">
        <v>3690</v>
      </c>
      <c r="E361" s="133">
        <v>0</v>
      </c>
      <c r="F361" s="134">
        <v>0</v>
      </c>
      <c r="G361" s="134">
        <v>0</v>
      </c>
      <c r="H361" s="133">
        <v>-10</v>
      </c>
      <c r="I361" s="134">
        <v>0</v>
      </c>
      <c r="J361" s="134">
        <v>0</v>
      </c>
      <c r="K361" s="133">
        <v>-10</v>
      </c>
    </row>
    <row r="362" spans="1:11" ht="12.75">
      <c r="A362" s="148" t="s">
        <v>613</v>
      </c>
      <c r="B362" s="132" t="s">
        <v>538</v>
      </c>
      <c r="C362" s="133">
        <v>13684.76</v>
      </c>
      <c r="D362" s="133">
        <v>5354.56</v>
      </c>
      <c r="E362" s="133">
        <v>-8330.2</v>
      </c>
      <c r="F362" s="134">
        <v>0</v>
      </c>
      <c r="G362" s="134">
        <v>0</v>
      </c>
      <c r="H362" s="133">
        <v>0</v>
      </c>
      <c r="I362" s="134">
        <v>0</v>
      </c>
      <c r="J362" s="134">
        <v>0</v>
      </c>
      <c r="K362" s="133">
        <v>-8330.2</v>
      </c>
    </row>
    <row r="363" spans="1:11" ht="12.75">
      <c r="A363" s="148" t="s">
        <v>613</v>
      </c>
      <c r="B363" s="132" t="s">
        <v>540</v>
      </c>
      <c r="C363" s="133">
        <v>22656.3</v>
      </c>
      <c r="D363" s="133">
        <v>4893.77</v>
      </c>
      <c r="E363" s="133">
        <v>0</v>
      </c>
      <c r="F363" s="134">
        <v>0</v>
      </c>
      <c r="G363" s="134">
        <v>0</v>
      </c>
      <c r="H363" s="133">
        <v>-632.91</v>
      </c>
      <c r="I363" s="134">
        <v>0</v>
      </c>
      <c r="J363" s="134">
        <v>0</v>
      </c>
      <c r="K363" s="133">
        <v>-632.91</v>
      </c>
    </row>
    <row r="364" spans="1:11" ht="12.75">
      <c r="A364" s="148" t="s">
        <v>613</v>
      </c>
      <c r="B364" s="132" t="s">
        <v>540</v>
      </c>
      <c r="C364" s="133">
        <v>1618.05</v>
      </c>
      <c r="D364" s="133">
        <v>433</v>
      </c>
      <c r="E364" s="133">
        <v>-1185.05</v>
      </c>
      <c r="F364" s="134">
        <v>0</v>
      </c>
      <c r="G364" s="134">
        <v>0</v>
      </c>
      <c r="H364" s="133">
        <v>0</v>
      </c>
      <c r="I364" s="134">
        <v>0</v>
      </c>
      <c r="J364" s="134">
        <v>0</v>
      </c>
      <c r="K364" s="133">
        <v>-1185.05</v>
      </c>
    </row>
    <row r="365" spans="1:11" ht="12.75">
      <c r="A365" s="148" t="s">
        <v>613</v>
      </c>
      <c r="B365" s="132" t="s">
        <v>542</v>
      </c>
      <c r="C365" s="133">
        <v>11744</v>
      </c>
      <c r="D365" s="133">
        <v>5850</v>
      </c>
      <c r="E365" s="133">
        <v>0</v>
      </c>
      <c r="F365" s="134">
        <v>0</v>
      </c>
      <c r="G365" s="134">
        <v>0</v>
      </c>
      <c r="H365" s="133">
        <v>455</v>
      </c>
      <c r="I365" s="134">
        <v>0</v>
      </c>
      <c r="J365" s="134">
        <v>0</v>
      </c>
      <c r="K365" s="133">
        <v>455</v>
      </c>
    </row>
    <row r="366" spans="1:11" ht="12.75">
      <c r="A366" s="148" t="s">
        <v>613</v>
      </c>
      <c r="B366" s="132" t="s">
        <v>542</v>
      </c>
      <c r="C366" s="133">
        <v>4586.95</v>
      </c>
      <c r="D366" s="133">
        <v>2366.1</v>
      </c>
      <c r="E366" s="133">
        <v>-2220.85</v>
      </c>
      <c r="F366" s="134">
        <v>0</v>
      </c>
      <c r="G366" s="134">
        <v>0</v>
      </c>
      <c r="H366" s="133">
        <v>0</v>
      </c>
      <c r="I366" s="134">
        <v>0</v>
      </c>
      <c r="J366" s="134">
        <v>0</v>
      </c>
      <c r="K366" s="133">
        <v>-2220.85</v>
      </c>
    </row>
    <row r="367" spans="1:11" ht="12.75">
      <c r="A367" s="148" t="s">
        <v>613</v>
      </c>
      <c r="B367" s="132" t="s">
        <v>544</v>
      </c>
      <c r="C367" s="133">
        <v>1407</v>
      </c>
      <c r="D367" s="133">
        <v>784</v>
      </c>
      <c r="E367" s="133">
        <v>-623</v>
      </c>
      <c r="F367" s="134">
        <v>0</v>
      </c>
      <c r="G367" s="134">
        <v>0</v>
      </c>
      <c r="H367" s="133">
        <v>0</v>
      </c>
      <c r="I367" s="134">
        <v>0</v>
      </c>
      <c r="J367" s="134">
        <v>0</v>
      </c>
      <c r="K367" s="133">
        <v>-623</v>
      </c>
    </row>
    <row r="368" spans="1:11" ht="12.75">
      <c r="A368" s="148" t="s">
        <v>613</v>
      </c>
      <c r="B368" s="132" t="s">
        <v>502</v>
      </c>
      <c r="C368" s="133">
        <v>32854.92</v>
      </c>
      <c r="D368" s="133">
        <v>10055.11</v>
      </c>
      <c r="E368" s="133">
        <v>-22799.81</v>
      </c>
      <c r="F368" s="134">
        <v>0</v>
      </c>
      <c r="G368" s="134">
        <v>0</v>
      </c>
      <c r="H368" s="133">
        <v>0</v>
      </c>
      <c r="I368" s="134">
        <v>0</v>
      </c>
      <c r="J368" s="134">
        <v>0</v>
      </c>
      <c r="K368" s="133">
        <v>-22799.81</v>
      </c>
    </row>
    <row r="369" spans="1:11" ht="12.75">
      <c r="A369" s="148" t="s">
        <v>613</v>
      </c>
      <c r="B369" s="132" t="s">
        <v>547</v>
      </c>
      <c r="C369" s="133">
        <v>2579.12</v>
      </c>
      <c r="D369" s="133">
        <v>1171.2</v>
      </c>
      <c r="E369" s="133">
        <v>0</v>
      </c>
      <c r="F369" s="134">
        <v>0</v>
      </c>
      <c r="G369" s="134">
        <v>0</v>
      </c>
      <c r="H369" s="133">
        <v>-148.8</v>
      </c>
      <c r="I369" s="134">
        <v>0</v>
      </c>
      <c r="J369" s="134">
        <v>0</v>
      </c>
      <c r="K369" s="133">
        <v>-148.8</v>
      </c>
    </row>
    <row r="370" spans="1:11" ht="12.75">
      <c r="A370" s="148" t="s">
        <v>613</v>
      </c>
      <c r="B370" s="132" t="s">
        <v>549</v>
      </c>
      <c r="C370" s="133">
        <v>32486.1</v>
      </c>
      <c r="D370" s="133">
        <v>6379.93</v>
      </c>
      <c r="E370" s="133">
        <v>0</v>
      </c>
      <c r="F370" s="134">
        <v>0</v>
      </c>
      <c r="G370" s="134">
        <v>0</v>
      </c>
      <c r="H370" s="133">
        <v>-4279.41</v>
      </c>
      <c r="I370" s="134">
        <v>0</v>
      </c>
      <c r="J370" s="134">
        <v>0</v>
      </c>
      <c r="K370" s="133">
        <v>-4279.41</v>
      </c>
    </row>
    <row r="371" spans="1:11" ht="12.75">
      <c r="A371" s="148" t="s">
        <v>613</v>
      </c>
      <c r="B371" s="132" t="s">
        <v>551</v>
      </c>
      <c r="C371" s="133">
        <v>52617.79</v>
      </c>
      <c r="D371" s="133">
        <v>16980.22</v>
      </c>
      <c r="E371" s="133">
        <v>-35637.57</v>
      </c>
      <c r="F371" s="134">
        <v>0</v>
      </c>
      <c r="G371" s="134">
        <v>0</v>
      </c>
      <c r="H371" s="133">
        <v>0</v>
      </c>
      <c r="I371" s="134">
        <v>0</v>
      </c>
      <c r="J371" s="134">
        <v>0</v>
      </c>
      <c r="K371" s="133">
        <v>-35637.57</v>
      </c>
    </row>
    <row r="372" spans="1:11" ht="12.75">
      <c r="A372" s="148" t="s">
        <v>613</v>
      </c>
      <c r="B372" s="132" t="s">
        <v>553</v>
      </c>
      <c r="C372" s="133">
        <v>158730</v>
      </c>
      <c r="D372" s="133">
        <v>98412.6</v>
      </c>
      <c r="E372" s="133">
        <v>0</v>
      </c>
      <c r="F372" s="134">
        <v>0</v>
      </c>
      <c r="G372" s="134">
        <v>0</v>
      </c>
      <c r="H372" s="133">
        <v>-8740.67</v>
      </c>
      <c r="I372" s="134">
        <v>0</v>
      </c>
      <c r="J372" s="134">
        <v>0</v>
      </c>
      <c r="K372" s="133">
        <v>-8740.67</v>
      </c>
    </row>
    <row r="373" spans="1:11" ht="12.75">
      <c r="A373" s="148" t="s">
        <v>613</v>
      </c>
      <c r="B373" s="132" t="s">
        <v>553</v>
      </c>
      <c r="C373" s="133">
        <v>141593</v>
      </c>
      <c r="D373" s="133">
        <v>87787.66</v>
      </c>
      <c r="E373" s="133">
        <v>-53805.34</v>
      </c>
      <c r="F373" s="134">
        <v>0</v>
      </c>
      <c r="G373" s="134">
        <v>0</v>
      </c>
      <c r="H373" s="133">
        <v>0</v>
      </c>
      <c r="I373" s="134">
        <v>0</v>
      </c>
      <c r="J373" s="134">
        <v>0</v>
      </c>
      <c r="K373" s="133">
        <v>-53805.34</v>
      </c>
    </row>
    <row r="374" spans="1:11" ht="12.75">
      <c r="A374" s="148" t="s">
        <v>613</v>
      </c>
      <c r="B374" s="132" t="s">
        <v>555</v>
      </c>
      <c r="C374" s="133">
        <v>19473.43</v>
      </c>
      <c r="D374" s="133">
        <v>3220.06</v>
      </c>
      <c r="E374" s="133">
        <v>0</v>
      </c>
      <c r="F374" s="134">
        <v>0</v>
      </c>
      <c r="G374" s="134">
        <v>0</v>
      </c>
      <c r="H374" s="133">
        <v>-37.88</v>
      </c>
      <c r="I374" s="134">
        <v>0</v>
      </c>
      <c r="J374" s="134">
        <v>0</v>
      </c>
      <c r="K374" s="133">
        <v>-37.88</v>
      </c>
    </row>
    <row r="375" spans="1:11" ht="12.75">
      <c r="A375" s="148" t="s">
        <v>613</v>
      </c>
      <c r="B375" s="132" t="s">
        <v>557</v>
      </c>
      <c r="C375" s="133">
        <v>4410.5</v>
      </c>
      <c r="D375" s="133">
        <v>259.06</v>
      </c>
      <c r="E375" s="133">
        <v>0</v>
      </c>
      <c r="F375" s="134">
        <v>0</v>
      </c>
      <c r="G375" s="134">
        <v>0</v>
      </c>
      <c r="H375" s="133">
        <v>-60.73</v>
      </c>
      <c r="I375" s="134">
        <v>0</v>
      </c>
      <c r="J375" s="134">
        <v>0</v>
      </c>
      <c r="K375" s="133">
        <v>-60.73</v>
      </c>
    </row>
    <row r="376" spans="1:11" ht="12.75">
      <c r="A376" s="148" t="s">
        <v>613</v>
      </c>
      <c r="B376" s="132" t="s">
        <v>557</v>
      </c>
      <c r="C376" s="133">
        <v>7469.99</v>
      </c>
      <c r="D376" s="133">
        <v>334.82</v>
      </c>
      <c r="E376" s="133">
        <v>-7135.17</v>
      </c>
      <c r="F376" s="134">
        <v>0</v>
      </c>
      <c r="G376" s="134">
        <v>0</v>
      </c>
      <c r="H376" s="133">
        <v>0</v>
      </c>
      <c r="I376" s="134">
        <v>0</v>
      </c>
      <c r="J376" s="134">
        <v>0</v>
      </c>
      <c r="K376" s="133">
        <v>-7135.17</v>
      </c>
    </row>
    <row r="377" spans="1:11" ht="12.75">
      <c r="A377" s="148" t="s">
        <v>613</v>
      </c>
      <c r="B377" s="132" t="s">
        <v>559</v>
      </c>
      <c r="C377" s="133">
        <v>2365</v>
      </c>
      <c r="D377" s="133">
        <v>1170</v>
      </c>
      <c r="E377" s="133">
        <v>0</v>
      </c>
      <c r="F377" s="134">
        <v>0</v>
      </c>
      <c r="G377" s="134">
        <v>0</v>
      </c>
      <c r="H377" s="133">
        <v>-430</v>
      </c>
      <c r="I377" s="134">
        <v>0</v>
      </c>
      <c r="J377" s="134">
        <v>0</v>
      </c>
      <c r="K377" s="133">
        <v>-430</v>
      </c>
    </row>
    <row r="378" spans="1:11" ht="12.75">
      <c r="A378" s="148" t="s">
        <v>613</v>
      </c>
      <c r="B378" s="132" t="s">
        <v>559</v>
      </c>
      <c r="C378" s="133">
        <v>18599.6</v>
      </c>
      <c r="D378" s="133">
        <v>2798.17</v>
      </c>
      <c r="E378" s="133">
        <v>-15801.43</v>
      </c>
      <c r="F378" s="134">
        <v>0</v>
      </c>
      <c r="G378" s="134">
        <v>0</v>
      </c>
      <c r="H378" s="133">
        <v>0</v>
      </c>
      <c r="I378" s="134">
        <v>0</v>
      </c>
      <c r="J378" s="134">
        <v>0</v>
      </c>
      <c r="K378" s="133">
        <v>-15801.43</v>
      </c>
    </row>
    <row r="379" spans="1:11" ht="12.75">
      <c r="A379" s="148" t="s">
        <v>613</v>
      </c>
      <c r="B379" s="132" t="s">
        <v>561</v>
      </c>
      <c r="C379" s="133">
        <v>2081.53</v>
      </c>
      <c r="D379" s="133">
        <v>1767.42</v>
      </c>
      <c r="E379" s="133">
        <v>-314.11</v>
      </c>
      <c r="F379" s="134">
        <v>0</v>
      </c>
      <c r="G379" s="134">
        <v>0</v>
      </c>
      <c r="H379" s="133">
        <v>0</v>
      </c>
      <c r="I379" s="134">
        <v>0</v>
      </c>
      <c r="J379" s="134">
        <v>0</v>
      </c>
      <c r="K379" s="133">
        <v>-314.11</v>
      </c>
    </row>
    <row r="380" spans="1:11" ht="12.75">
      <c r="A380" s="148" t="s">
        <v>613</v>
      </c>
      <c r="B380" s="132" t="s">
        <v>563</v>
      </c>
      <c r="C380" s="133">
        <v>20092.46</v>
      </c>
      <c r="D380" s="133">
        <v>6387.88</v>
      </c>
      <c r="E380" s="133">
        <v>-13704.58</v>
      </c>
      <c r="F380" s="134">
        <v>0</v>
      </c>
      <c r="G380" s="134">
        <v>0</v>
      </c>
      <c r="H380" s="133">
        <v>0</v>
      </c>
      <c r="I380" s="134">
        <v>0</v>
      </c>
      <c r="J380" s="134">
        <v>0</v>
      </c>
      <c r="K380" s="133">
        <v>-13704.58</v>
      </c>
    </row>
    <row r="381" spans="1:11" ht="12.75">
      <c r="A381" s="239" t="s">
        <v>606</v>
      </c>
      <c r="B381" s="240"/>
      <c r="C381" s="135">
        <f>SUM(C350:C380)</f>
        <v>815343.7799999999</v>
      </c>
      <c r="D381" s="135">
        <f>SUM(D350:D380)</f>
        <v>291687.33</v>
      </c>
      <c r="E381" s="135">
        <f>SUM(E350:E380)</f>
        <v>-200695.61999999997</v>
      </c>
      <c r="F381" s="135">
        <v>0</v>
      </c>
      <c r="G381" s="135">
        <v>0</v>
      </c>
      <c r="H381" s="135">
        <f>SUM(H350:H380)</f>
        <v>-18113.35</v>
      </c>
      <c r="I381" s="135">
        <v>0</v>
      </c>
      <c r="J381" s="135">
        <v>0</v>
      </c>
      <c r="K381" s="135">
        <f>SUM(K350:K380)</f>
        <v>-218808.97</v>
      </c>
    </row>
    <row r="382" spans="1:11" ht="12.75">
      <c r="A382" s="148" t="s">
        <v>613</v>
      </c>
      <c r="B382" s="134" t="s">
        <v>565</v>
      </c>
      <c r="C382" s="136">
        <v>800</v>
      </c>
      <c r="D382" s="136">
        <v>595.78</v>
      </c>
      <c r="E382" s="136">
        <v>0</v>
      </c>
      <c r="F382" s="137">
        <v>0</v>
      </c>
      <c r="G382" s="137">
        <v>0</v>
      </c>
      <c r="H382" s="136">
        <v>11.78</v>
      </c>
      <c r="I382" s="137">
        <v>0</v>
      </c>
      <c r="J382" s="137">
        <v>0</v>
      </c>
      <c r="K382" s="136">
        <v>11.78</v>
      </c>
    </row>
    <row r="383" spans="1:11" ht="12.75">
      <c r="A383" s="148" t="s">
        <v>613</v>
      </c>
      <c r="B383" s="134" t="s">
        <v>565</v>
      </c>
      <c r="C383" s="136">
        <v>26197.9</v>
      </c>
      <c r="D383" s="136">
        <v>6848.49</v>
      </c>
      <c r="E383" s="136">
        <v>-19349.41</v>
      </c>
      <c r="F383" s="137">
        <v>0</v>
      </c>
      <c r="G383" s="137">
        <v>0</v>
      </c>
      <c r="H383" s="136">
        <v>0</v>
      </c>
      <c r="I383" s="137">
        <v>0</v>
      </c>
      <c r="J383" s="137">
        <v>0</v>
      </c>
      <c r="K383" s="136">
        <v>-19349.41</v>
      </c>
    </row>
    <row r="384" spans="1:11" ht="12.75">
      <c r="A384" s="148" t="s">
        <v>613</v>
      </c>
      <c r="B384" s="134" t="s">
        <v>567</v>
      </c>
      <c r="C384" s="136">
        <v>10090.5</v>
      </c>
      <c r="D384" s="136">
        <v>4372.76</v>
      </c>
      <c r="E384" s="136">
        <v>-5717.74</v>
      </c>
      <c r="F384" s="137">
        <v>0</v>
      </c>
      <c r="G384" s="137">
        <v>0</v>
      </c>
      <c r="H384" s="136">
        <v>0</v>
      </c>
      <c r="I384" s="137">
        <v>0</v>
      </c>
      <c r="J384" s="137">
        <v>0</v>
      </c>
      <c r="K384" s="136">
        <v>-5717.74</v>
      </c>
    </row>
    <row r="385" spans="1:11" ht="12.75">
      <c r="A385" s="148" t="s">
        <v>613</v>
      </c>
      <c r="B385" s="134" t="s">
        <v>569</v>
      </c>
      <c r="C385" s="136">
        <v>10687.09</v>
      </c>
      <c r="D385" s="136">
        <v>5468.41</v>
      </c>
      <c r="E385" s="136">
        <v>-5218.68</v>
      </c>
      <c r="F385" s="137">
        <v>0</v>
      </c>
      <c r="G385" s="137">
        <v>0</v>
      </c>
      <c r="H385" s="136">
        <v>0</v>
      </c>
      <c r="I385" s="137">
        <v>0</v>
      </c>
      <c r="J385" s="137">
        <v>0</v>
      </c>
      <c r="K385" s="136">
        <v>-5218.68</v>
      </c>
    </row>
    <row r="386" spans="1:11" ht="12.75">
      <c r="A386" s="148" t="s">
        <v>613</v>
      </c>
      <c r="B386" s="134" t="s">
        <v>571</v>
      </c>
      <c r="C386" s="136">
        <v>24660.54</v>
      </c>
      <c r="D386" s="136">
        <v>14795.69</v>
      </c>
      <c r="E386" s="136">
        <v>-9864.85</v>
      </c>
      <c r="F386" s="137">
        <v>0</v>
      </c>
      <c r="G386" s="137">
        <v>0</v>
      </c>
      <c r="H386" s="136">
        <v>0</v>
      </c>
      <c r="I386" s="137">
        <v>0</v>
      </c>
      <c r="J386" s="137">
        <v>0</v>
      </c>
      <c r="K386" s="136">
        <v>-9864.85</v>
      </c>
    </row>
    <row r="387" spans="1:11" ht="12.75">
      <c r="A387" s="148" t="s">
        <v>613</v>
      </c>
      <c r="B387" s="134" t="s">
        <v>573</v>
      </c>
      <c r="C387" s="136">
        <v>15463.94</v>
      </c>
      <c r="D387" s="136">
        <v>6652</v>
      </c>
      <c r="E387" s="136">
        <v>-8811.94</v>
      </c>
      <c r="F387" s="137">
        <v>0</v>
      </c>
      <c r="G387" s="137">
        <v>0</v>
      </c>
      <c r="H387" s="136">
        <v>0</v>
      </c>
      <c r="I387" s="137">
        <v>0</v>
      </c>
      <c r="J387" s="137">
        <v>0</v>
      </c>
      <c r="K387" s="136">
        <v>-8811.94</v>
      </c>
    </row>
    <row r="388" spans="1:11" ht="12.75">
      <c r="A388" s="148" t="s">
        <v>613</v>
      </c>
      <c r="B388" s="134" t="s">
        <v>575</v>
      </c>
      <c r="C388" s="136">
        <v>14876</v>
      </c>
      <c r="D388" s="136">
        <v>8046.48</v>
      </c>
      <c r="E388" s="136">
        <v>0</v>
      </c>
      <c r="F388" s="137">
        <v>0</v>
      </c>
      <c r="G388" s="137">
        <v>0</v>
      </c>
      <c r="H388" s="136">
        <v>-1164.12</v>
      </c>
      <c r="I388" s="137">
        <v>0</v>
      </c>
      <c r="J388" s="137">
        <v>0</v>
      </c>
      <c r="K388" s="136">
        <v>-1164.12</v>
      </c>
    </row>
    <row r="389" spans="1:11" ht="12.75">
      <c r="A389" s="148" t="s">
        <v>613</v>
      </c>
      <c r="B389" s="134" t="s">
        <v>575</v>
      </c>
      <c r="C389" s="136">
        <v>16910.17</v>
      </c>
      <c r="D389" s="136">
        <v>9722.83</v>
      </c>
      <c r="E389" s="136">
        <v>-7187.34</v>
      </c>
      <c r="F389" s="137">
        <v>0</v>
      </c>
      <c r="G389" s="137">
        <v>0</v>
      </c>
      <c r="H389" s="136">
        <v>0</v>
      </c>
      <c r="I389" s="137">
        <v>0</v>
      </c>
      <c r="J389" s="137">
        <v>0</v>
      </c>
      <c r="K389" s="138">
        <v>-7187.34</v>
      </c>
    </row>
    <row r="390" spans="1:11" ht="12.75">
      <c r="A390" s="239" t="s">
        <v>232</v>
      </c>
      <c r="B390" s="240"/>
      <c r="C390" s="135">
        <f>SUM(C382:C389)</f>
        <v>119686.14</v>
      </c>
      <c r="D390" s="135">
        <f>SUM(D382:D389)</f>
        <v>56502.44</v>
      </c>
      <c r="E390" s="135">
        <f>SUM(E382:E389)</f>
        <v>-56149.96000000001</v>
      </c>
      <c r="F390" s="135">
        <v>0</v>
      </c>
      <c r="G390" s="135">
        <v>0</v>
      </c>
      <c r="H390" s="135">
        <f>SUM(H382:H389)</f>
        <v>-1152.34</v>
      </c>
      <c r="I390" s="135">
        <v>0</v>
      </c>
      <c r="J390" s="135">
        <v>0</v>
      </c>
      <c r="K390" s="135">
        <f>SUM(K382:K389)</f>
        <v>-57302.3</v>
      </c>
    </row>
    <row r="391" spans="1:11" ht="12.75">
      <c r="A391" s="148" t="s">
        <v>613</v>
      </c>
      <c r="B391" s="134" t="s">
        <v>579</v>
      </c>
      <c r="C391" s="133">
        <v>18620.42</v>
      </c>
      <c r="D391" s="133">
        <v>20064.25</v>
      </c>
      <c r="E391" s="133">
        <v>1443.83</v>
      </c>
      <c r="F391" s="134">
        <v>0</v>
      </c>
      <c r="G391" s="134">
        <v>0</v>
      </c>
      <c r="H391" s="133">
        <v>0</v>
      </c>
      <c r="I391" s="134">
        <v>0</v>
      </c>
      <c r="J391" s="134">
        <v>0</v>
      </c>
      <c r="K391" s="133">
        <v>1443.83</v>
      </c>
    </row>
    <row r="392" spans="1:11" ht="12.75">
      <c r="A392" s="148" t="s">
        <v>613</v>
      </c>
      <c r="B392" s="134" t="s">
        <v>580</v>
      </c>
      <c r="C392" s="133">
        <v>11901.85</v>
      </c>
      <c r="D392" s="133">
        <v>12960.11</v>
      </c>
      <c r="E392" s="133">
        <v>0</v>
      </c>
      <c r="F392" s="134">
        <v>0</v>
      </c>
      <c r="G392" s="134">
        <v>0</v>
      </c>
      <c r="H392" s="133">
        <v>768.29</v>
      </c>
      <c r="I392" s="134">
        <v>0</v>
      </c>
      <c r="J392" s="134">
        <v>0</v>
      </c>
      <c r="K392" s="133">
        <v>768.29</v>
      </c>
    </row>
    <row r="393" spans="1:11" ht="12.75">
      <c r="A393" s="148" t="s">
        <v>613</v>
      </c>
      <c r="B393" s="134" t="s">
        <v>580</v>
      </c>
      <c r="C393" s="133">
        <v>13308.84</v>
      </c>
      <c r="D393" s="133">
        <v>26859</v>
      </c>
      <c r="E393" s="133">
        <v>13550.16</v>
      </c>
      <c r="F393" s="134">
        <v>0</v>
      </c>
      <c r="G393" s="134">
        <v>0</v>
      </c>
      <c r="H393" s="133">
        <v>0</v>
      </c>
      <c r="I393" s="134">
        <v>0</v>
      </c>
      <c r="J393" s="134">
        <v>0</v>
      </c>
      <c r="K393" s="133">
        <v>13550.16</v>
      </c>
    </row>
    <row r="394" spans="1:11" ht="12.75">
      <c r="A394" s="148" t="s">
        <v>613</v>
      </c>
      <c r="B394" s="134" t="s">
        <v>581</v>
      </c>
      <c r="C394" s="133">
        <v>13026.94</v>
      </c>
      <c r="D394" s="133">
        <v>13001.4</v>
      </c>
      <c r="E394" s="133">
        <v>0</v>
      </c>
      <c r="F394" s="134">
        <v>0</v>
      </c>
      <c r="G394" s="134">
        <v>0</v>
      </c>
      <c r="H394" s="133">
        <v>-25.54</v>
      </c>
      <c r="I394" s="134">
        <v>0</v>
      </c>
      <c r="J394" s="134">
        <v>0</v>
      </c>
      <c r="K394" s="133">
        <v>-25.54</v>
      </c>
    </row>
    <row r="395" spans="1:11" ht="12.75">
      <c r="A395" s="148" t="s">
        <v>613</v>
      </c>
      <c r="B395" s="134" t="s">
        <v>581</v>
      </c>
      <c r="C395" s="133">
        <v>14225.7</v>
      </c>
      <c r="D395" s="133">
        <v>30336.6</v>
      </c>
      <c r="E395" s="133">
        <v>16110.9</v>
      </c>
      <c r="F395" s="134">
        <v>0</v>
      </c>
      <c r="G395" s="134">
        <v>0</v>
      </c>
      <c r="H395" s="133">
        <v>0</v>
      </c>
      <c r="I395" s="134">
        <v>0</v>
      </c>
      <c r="J395" s="134">
        <v>0</v>
      </c>
      <c r="K395" s="133">
        <v>16110.9</v>
      </c>
    </row>
    <row r="396" spans="1:11" ht="12.75">
      <c r="A396" s="148" t="s">
        <v>613</v>
      </c>
      <c r="B396" s="134" t="s">
        <v>582</v>
      </c>
      <c r="C396" s="133">
        <v>21099.5</v>
      </c>
      <c r="D396" s="133">
        <v>22329.3</v>
      </c>
      <c r="E396" s="133">
        <v>0</v>
      </c>
      <c r="F396" s="134">
        <v>0</v>
      </c>
      <c r="G396" s="134">
        <v>0</v>
      </c>
      <c r="H396" s="133">
        <v>1230.34</v>
      </c>
      <c r="I396" s="134">
        <v>0</v>
      </c>
      <c r="J396" s="134">
        <v>0</v>
      </c>
      <c r="K396" s="133">
        <v>1230.34</v>
      </c>
    </row>
    <row r="397" spans="1:11" ht="12.75">
      <c r="A397" s="148" t="s">
        <v>613</v>
      </c>
      <c r="B397" s="134" t="s">
        <v>582</v>
      </c>
      <c r="C397" s="133">
        <v>14288.36</v>
      </c>
      <c r="D397" s="133">
        <v>30252.6</v>
      </c>
      <c r="E397" s="133">
        <v>15964.24</v>
      </c>
      <c r="F397" s="134">
        <v>0</v>
      </c>
      <c r="G397" s="134">
        <v>0</v>
      </c>
      <c r="H397" s="133">
        <v>0</v>
      </c>
      <c r="I397" s="134">
        <v>0</v>
      </c>
      <c r="J397" s="134">
        <v>0</v>
      </c>
      <c r="K397" s="133">
        <v>15964.24</v>
      </c>
    </row>
    <row r="398" spans="1:11" ht="12.75">
      <c r="A398" s="148" t="s">
        <v>613</v>
      </c>
      <c r="B398" s="134" t="s">
        <v>583</v>
      </c>
      <c r="C398" s="133">
        <v>20353.83</v>
      </c>
      <c r="D398" s="133">
        <v>39962.7</v>
      </c>
      <c r="E398" s="133">
        <v>19608.87</v>
      </c>
      <c r="F398" s="134">
        <v>0</v>
      </c>
      <c r="G398" s="134">
        <v>0</v>
      </c>
      <c r="H398" s="133">
        <v>0</v>
      </c>
      <c r="I398" s="134">
        <v>0</v>
      </c>
      <c r="J398" s="134">
        <v>0</v>
      </c>
      <c r="K398" s="133">
        <v>19608.87</v>
      </c>
    </row>
    <row r="399" spans="1:11" ht="12.75">
      <c r="A399" s="148" t="s">
        <v>613</v>
      </c>
      <c r="B399" s="134" t="s">
        <v>584</v>
      </c>
      <c r="C399" s="133">
        <v>21266.06</v>
      </c>
      <c r="D399" s="133">
        <v>35071.7</v>
      </c>
      <c r="E399" s="133">
        <v>0</v>
      </c>
      <c r="F399" s="134">
        <v>0</v>
      </c>
      <c r="G399" s="134">
        <v>0</v>
      </c>
      <c r="H399" s="133">
        <v>2895.4</v>
      </c>
      <c r="I399" s="134">
        <v>0</v>
      </c>
      <c r="J399" s="134">
        <v>0</v>
      </c>
      <c r="K399" s="133">
        <v>2895.4</v>
      </c>
    </row>
    <row r="400" spans="1:11" ht="12.75">
      <c r="A400" s="148" t="s">
        <v>613</v>
      </c>
      <c r="B400" s="134" t="s">
        <v>584</v>
      </c>
      <c r="C400" s="133">
        <v>31074.09</v>
      </c>
      <c r="D400" s="133">
        <v>45060</v>
      </c>
      <c r="E400" s="133">
        <v>13985.91</v>
      </c>
      <c r="F400" s="134">
        <v>0</v>
      </c>
      <c r="G400" s="134">
        <v>0</v>
      </c>
      <c r="H400" s="133">
        <v>0</v>
      </c>
      <c r="I400" s="134">
        <v>0</v>
      </c>
      <c r="J400" s="134">
        <v>0</v>
      </c>
      <c r="K400" s="133">
        <v>13985.91</v>
      </c>
    </row>
    <row r="401" spans="1:11" ht="12.75">
      <c r="A401" s="148" t="s">
        <v>613</v>
      </c>
      <c r="B401" s="134" t="s">
        <v>585</v>
      </c>
      <c r="C401" s="133">
        <v>58771.31</v>
      </c>
      <c r="D401" s="133">
        <v>98748</v>
      </c>
      <c r="E401" s="133">
        <v>0</v>
      </c>
      <c r="F401" s="134">
        <v>0</v>
      </c>
      <c r="G401" s="134">
        <v>0</v>
      </c>
      <c r="H401" s="133">
        <v>9698</v>
      </c>
      <c r="I401" s="134">
        <v>0</v>
      </c>
      <c r="J401" s="134">
        <v>0</v>
      </c>
      <c r="K401" s="133">
        <v>9698</v>
      </c>
    </row>
    <row r="402" spans="1:11" ht="12.75">
      <c r="A402" s="148" t="s">
        <v>613</v>
      </c>
      <c r="B402" s="134" t="s">
        <v>585</v>
      </c>
      <c r="C402" s="133">
        <v>17300.71</v>
      </c>
      <c r="D402" s="133">
        <v>32283</v>
      </c>
      <c r="E402" s="133">
        <v>14982.29</v>
      </c>
      <c r="F402" s="134">
        <v>0</v>
      </c>
      <c r="G402" s="134">
        <v>0</v>
      </c>
      <c r="H402" s="133">
        <v>0</v>
      </c>
      <c r="I402" s="134">
        <v>0</v>
      </c>
      <c r="J402" s="134">
        <v>0</v>
      </c>
      <c r="K402" s="133">
        <v>14982.29</v>
      </c>
    </row>
    <row r="403" spans="1:11" ht="12.75">
      <c r="A403" s="148" t="s">
        <v>613</v>
      </c>
      <c r="B403" s="134" t="s">
        <v>586</v>
      </c>
      <c r="C403" s="133">
        <v>26403.45</v>
      </c>
      <c r="D403" s="133">
        <v>32256.4</v>
      </c>
      <c r="E403" s="133">
        <v>0</v>
      </c>
      <c r="F403" s="134">
        <v>0</v>
      </c>
      <c r="G403" s="134">
        <v>0</v>
      </c>
      <c r="H403" s="133">
        <v>3058</v>
      </c>
      <c r="I403" s="134">
        <v>0</v>
      </c>
      <c r="J403" s="134">
        <v>0</v>
      </c>
      <c r="K403" s="133">
        <v>3058</v>
      </c>
    </row>
    <row r="404" spans="1:11" ht="12.75">
      <c r="A404" s="148" t="s">
        <v>613</v>
      </c>
      <c r="B404" s="134" t="s">
        <v>587</v>
      </c>
      <c r="C404" s="133">
        <v>7589.52</v>
      </c>
      <c r="D404" s="133">
        <v>8125.2</v>
      </c>
      <c r="E404" s="133">
        <v>0</v>
      </c>
      <c r="F404" s="134"/>
      <c r="G404" s="134"/>
      <c r="H404" s="133">
        <v>668.4</v>
      </c>
      <c r="I404" s="134"/>
      <c r="J404" s="134"/>
      <c r="K404" s="133">
        <v>668.4</v>
      </c>
    </row>
    <row r="405" spans="1:11" ht="12.75">
      <c r="A405" s="131"/>
      <c r="C405" s="146">
        <f>SUM(C391:C404)</f>
        <v>289230.58</v>
      </c>
      <c r="D405" s="146">
        <f>SUM(D391:D404)</f>
        <v>447310.26</v>
      </c>
      <c r="E405" s="146">
        <f>SUM(E391:E404)</f>
        <v>95646.20000000001</v>
      </c>
      <c r="F405" s="146"/>
      <c r="G405" s="146"/>
      <c r="H405" s="146">
        <f>SUM(H391:H404)</f>
        <v>18292.89</v>
      </c>
      <c r="I405" s="146"/>
      <c r="J405" s="146"/>
      <c r="K405" s="146">
        <f>SUM(K391:K404)</f>
        <v>113939.09</v>
      </c>
    </row>
    <row r="406" spans="1:11" ht="12.75">
      <c r="A406" s="144" t="s">
        <v>607</v>
      </c>
      <c r="B406" s="141"/>
      <c r="C406" s="135">
        <f>C405+C390+C381</f>
        <v>1224260.5</v>
      </c>
      <c r="D406" s="135">
        <f>D405+D390+D381</f>
        <v>795500.03</v>
      </c>
      <c r="E406" s="135">
        <f>E405+E390+E381</f>
        <v>-161199.37999999995</v>
      </c>
      <c r="F406" s="135">
        <v>0</v>
      </c>
      <c r="G406" s="135">
        <v>0</v>
      </c>
      <c r="H406" s="135">
        <f>H405+H390+H381</f>
        <v>-972.7999999999993</v>
      </c>
      <c r="I406" s="135">
        <v>0</v>
      </c>
      <c r="J406" s="135">
        <v>0</v>
      </c>
      <c r="K406" s="135">
        <f>K405+K390+K381</f>
        <v>-162172.18</v>
      </c>
    </row>
    <row r="407" spans="1:11" ht="12.75">
      <c r="A407" s="148" t="s">
        <v>614</v>
      </c>
      <c r="B407" s="132" t="s">
        <v>524</v>
      </c>
      <c r="C407" s="133">
        <v>4500</v>
      </c>
      <c r="D407" s="133">
        <v>0</v>
      </c>
      <c r="E407" s="133">
        <v>0</v>
      </c>
      <c r="F407" s="134">
        <v>0</v>
      </c>
      <c r="G407" s="134">
        <v>0</v>
      </c>
      <c r="H407" s="133">
        <v>0</v>
      </c>
      <c r="I407" s="134">
        <v>0</v>
      </c>
      <c r="J407" s="134">
        <v>0</v>
      </c>
      <c r="K407" s="133">
        <v>0</v>
      </c>
    </row>
    <row r="408" spans="1:11" ht="12.75">
      <c r="A408" s="148" t="s">
        <v>614</v>
      </c>
      <c r="B408" s="132" t="s">
        <v>524</v>
      </c>
      <c r="C408" s="133">
        <v>32679.87</v>
      </c>
      <c r="D408" s="133">
        <v>0</v>
      </c>
      <c r="E408" s="133">
        <v>-32679.87</v>
      </c>
      <c r="F408" s="134">
        <v>0</v>
      </c>
      <c r="G408" s="134">
        <v>0</v>
      </c>
      <c r="H408" s="133">
        <v>0</v>
      </c>
      <c r="I408" s="134">
        <v>0</v>
      </c>
      <c r="J408" s="134">
        <v>0</v>
      </c>
      <c r="K408" s="133">
        <v>-32679.87</v>
      </c>
    </row>
    <row r="409" spans="1:11" ht="12.75">
      <c r="A409" s="148" t="s">
        <v>614</v>
      </c>
      <c r="B409" s="132" t="s">
        <v>526</v>
      </c>
      <c r="C409" s="133">
        <v>852.89</v>
      </c>
      <c r="D409" s="133">
        <v>1567.2</v>
      </c>
      <c r="E409" s="133">
        <v>714.31</v>
      </c>
      <c r="F409" s="134">
        <v>0</v>
      </c>
      <c r="G409" s="134">
        <v>0</v>
      </c>
      <c r="H409" s="133">
        <v>0</v>
      </c>
      <c r="I409" s="134">
        <v>0</v>
      </c>
      <c r="J409" s="134">
        <v>0</v>
      </c>
      <c r="K409" s="133">
        <v>714.31</v>
      </c>
    </row>
    <row r="410" spans="1:11" ht="12.75">
      <c r="A410" s="148" t="s">
        <v>614</v>
      </c>
      <c r="B410" s="132" t="s">
        <v>528</v>
      </c>
      <c r="C410" s="133">
        <v>49302.12</v>
      </c>
      <c r="D410" s="133">
        <v>7242.75</v>
      </c>
      <c r="E410" s="133">
        <v>0</v>
      </c>
      <c r="F410" s="134">
        <v>0</v>
      </c>
      <c r="G410" s="134">
        <v>0</v>
      </c>
      <c r="H410" s="133">
        <v>0</v>
      </c>
      <c r="I410" s="134">
        <v>0</v>
      </c>
      <c r="J410" s="134">
        <v>0</v>
      </c>
      <c r="K410" s="133">
        <v>0</v>
      </c>
    </row>
    <row r="411" spans="1:11" ht="12.75">
      <c r="A411" s="148" t="s">
        <v>614</v>
      </c>
      <c r="B411" s="132" t="s">
        <v>530</v>
      </c>
      <c r="C411" s="133">
        <v>60663.12</v>
      </c>
      <c r="D411" s="133">
        <v>5649.44</v>
      </c>
      <c r="E411" s="133">
        <v>0</v>
      </c>
      <c r="F411" s="134">
        <v>0</v>
      </c>
      <c r="G411" s="134">
        <v>0</v>
      </c>
      <c r="H411" s="133">
        <v>-1412.36</v>
      </c>
      <c r="I411" s="134">
        <v>0</v>
      </c>
      <c r="J411" s="134">
        <v>0</v>
      </c>
      <c r="K411" s="133">
        <v>-1412.36</v>
      </c>
    </row>
    <row r="412" spans="1:11" ht="12.75">
      <c r="A412" s="148" t="s">
        <v>614</v>
      </c>
      <c r="B412" s="132" t="s">
        <v>530</v>
      </c>
      <c r="C412" s="133">
        <v>6394.47</v>
      </c>
      <c r="D412" s="133">
        <v>1062.84</v>
      </c>
      <c r="E412" s="133">
        <v>-5331.63</v>
      </c>
      <c r="F412" s="134">
        <v>0</v>
      </c>
      <c r="G412" s="134">
        <v>0</v>
      </c>
      <c r="H412" s="133">
        <v>0</v>
      </c>
      <c r="I412" s="134">
        <v>0</v>
      </c>
      <c r="J412" s="134">
        <v>0</v>
      </c>
      <c r="K412" s="133">
        <v>-5331.63</v>
      </c>
    </row>
    <row r="413" spans="1:11" ht="12.75">
      <c r="A413" s="148" t="s">
        <v>614</v>
      </c>
      <c r="B413" s="132" t="s">
        <v>532</v>
      </c>
      <c r="C413" s="133">
        <v>24016.8</v>
      </c>
      <c r="D413" s="133">
        <v>1729.53</v>
      </c>
      <c r="E413" s="133">
        <v>0</v>
      </c>
      <c r="F413" s="134">
        <v>0</v>
      </c>
      <c r="G413" s="134">
        <v>0</v>
      </c>
      <c r="H413" s="133">
        <v>-157.23</v>
      </c>
      <c r="I413" s="134">
        <v>0</v>
      </c>
      <c r="J413" s="134">
        <v>0</v>
      </c>
      <c r="K413" s="133">
        <v>-157.23</v>
      </c>
    </row>
    <row r="414" spans="1:11" ht="12.75">
      <c r="A414" s="148" t="s">
        <v>614</v>
      </c>
      <c r="B414" s="132" t="s">
        <v>534</v>
      </c>
      <c r="C414" s="133">
        <v>46768.75</v>
      </c>
      <c r="D414" s="133">
        <v>5062.83</v>
      </c>
      <c r="E414" s="133">
        <v>0</v>
      </c>
      <c r="F414" s="134">
        <v>0</v>
      </c>
      <c r="G414" s="134">
        <v>0</v>
      </c>
      <c r="H414" s="133">
        <v>-1158.97</v>
      </c>
      <c r="I414" s="134">
        <v>0</v>
      </c>
      <c r="J414" s="134">
        <v>0</v>
      </c>
      <c r="K414" s="133">
        <v>-1158.97</v>
      </c>
    </row>
    <row r="415" spans="1:11" ht="12.75">
      <c r="A415" s="148" t="s">
        <v>614</v>
      </c>
      <c r="B415" s="132" t="s">
        <v>534</v>
      </c>
      <c r="C415" s="133">
        <v>1587.8</v>
      </c>
      <c r="D415" s="133">
        <v>283.53</v>
      </c>
      <c r="E415" s="133">
        <v>-1304.27</v>
      </c>
      <c r="F415" s="134">
        <v>0</v>
      </c>
      <c r="G415" s="134">
        <v>0</v>
      </c>
      <c r="H415" s="133">
        <v>0</v>
      </c>
      <c r="I415" s="134">
        <v>0</v>
      </c>
      <c r="J415" s="134">
        <v>0</v>
      </c>
      <c r="K415" s="133">
        <v>-1304.27</v>
      </c>
    </row>
    <row r="416" spans="1:11" ht="12.75">
      <c r="A416" s="148" t="s">
        <v>614</v>
      </c>
      <c r="B416" s="132" t="s">
        <v>536</v>
      </c>
      <c r="C416" s="133">
        <v>28692.21</v>
      </c>
      <c r="D416" s="133">
        <v>8599</v>
      </c>
      <c r="E416" s="133">
        <v>0</v>
      </c>
      <c r="F416" s="134">
        <v>0</v>
      </c>
      <c r="G416" s="134">
        <v>0</v>
      </c>
      <c r="H416" s="133">
        <v>-1375.84</v>
      </c>
      <c r="I416" s="134">
        <v>0</v>
      </c>
      <c r="J416" s="134">
        <v>0</v>
      </c>
      <c r="K416" s="133">
        <v>-1375.84</v>
      </c>
    </row>
    <row r="417" spans="1:11" ht="12.75">
      <c r="A417" s="148" t="s">
        <v>614</v>
      </c>
      <c r="B417" s="132" t="s">
        <v>536</v>
      </c>
      <c r="C417" s="133">
        <v>1055.25</v>
      </c>
      <c r="D417" s="133">
        <v>500</v>
      </c>
      <c r="E417" s="133">
        <v>-555.25</v>
      </c>
      <c r="F417" s="134">
        <v>0</v>
      </c>
      <c r="G417" s="134">
        <v>0</v>
      </c>
      <c r="H417" s="133">
        <v>0</v>
      </c>
      <c r="I417" s="134">
        <v>0</v>
      </c>
      <c r="J417" s="134">
        <v>0</v>
      </c>
      <c r="K417" s="133">
        <v>-555.25</v>
      </c>
    </row>
    <row r="418" spans="1:11" ht="12.75">
      <c r="A418" s="148" t="s">
        <v>614</v>
      </c>
      <c r="B418" s="132" t="s">
        <v>538</v>
      </c>
      <c r="C418" s="133">
        <v>7780</v>
      </c>
      <c r="D418" s="133">
        <v>3690</v>
      </c>
      <c r="E418" s="133">
        <v>0</v>
      </c>
      <c r="F418" s="134">
        <v>0</v>
      </c>
      <c r="G418" s="134">
        <v>0</v>
      </c>
      <c r="H418" s="133">
        <v>-10</v>
      </c>
      <c r="I418" s="134">
        <v>0</v>
      </c>
      <c r="J418" s="134">
        <v>0</v>
      </c>
      <c r="K418" s="133">
        <v>-10</v>
      </c>
    </row>
    <row r="419" spans="1:11" ht="12.75">
      <c r="A419" s="148" t="s">
        <v>614</v>
      </c>
      <c r="B419" s="132" t="s">
        <v>538</v>
      </c>
      <c r="C419" s="133">
        <v>13684.76</v>
      </c>
      <c r="D419" s="133">
        <v>5354.56</v>
      </c>
      <c r="E419" s="133">
        <v>-8330.2</v>
      </c>
      <c r="F419" s="134">
        <v>0</v>
      </c>
      <c r="G419" s="134">
        <v>0</v>
      </c>
      <c r="H419" s="133">
        <v>0</v>
      </c>
      <c r="I419" s="134">
        <v>0</v>
      </c>
      <c r="J419" s="134">
        <v>0</v>
      </c>
      <c r="K419" s="133">
        <v>-8330.2</v>
      </c>
    </row>
    <row r="420" spans="1:11" ht="12.75">
      <c r="A420" s="148" t="s">
        <v>614</v>
      </c>
      <c r="B420" s="132" t="s">
        <v>540</v>
      </c>
      <c r="C420" s="133">
        <v>22656.3</v>
      </c>
      <c r="D420" s="133">
        <v>4893.77</v>
      </c>
      <c r="E420" s="133">
        <v>0</v>
      </c>
      <c r="F420" s="134">
        <v>0</v>
      </c>
      <c r="G420" s="134">
        <v>0</v>
      </c>
      <c r="H420" s="133">
        <v>-632.91</v>
      </c>
      <c r="I420" s="134">
        <v>0</v>
      </c>
      <c r="J420" s="134">
        <v>0</v>
      </c>
      <c r="K420" s="133">
        <v>-632.91</v>
      </c>
    </row>
    <row r="421" spans="1:11" ht="12.75">
      <c r="A421" s="148" t="s">
        <v>614</v>
      </c>
      <c r="B421" s="132" t="s">
        <v>540</v>
      </c>
      <c r="C421" s="133">
        <v>1618.05</v>
      </c>
      <c r="D421" s="133">
        <v>433</v>
      </c>
      <c r="E421" s="133">
        <v>-1185.05</v>
      </c>
      <c r="F421" s="134">
        <v>0</v>
      </c>
      <c r="G421" s="134">
        <v>0</v>
      </c>
      <c r="H421" s="133">
        <v>0</v>
      </c>
      <c r="I421" s="134">
        <v>0</v>
      </c>
      <c r="J421" s="134">
        <v>0</v>
      </c>
      <c r="K421" s="133">
        <v>-1185.05</v>
      </c>
    </row>
    <row r="422" spans="1:11" ht="12.75">
      <c r="A422" s="148" t="s">
        <v>614</v>
      </c>
      <c r="B422" s="132" t="s">
        <v>542</v>
      </c>
      <c r="C422" s="133">
        <v>11744</v>
      </c>
      <c r="D422" s="133">
        <v>5302.7</v>
      </c>
      <c r="E422" s="133">
        <v>0</v>
      </c>
      <c r="F422" s="134">
        <v>0</v>
      </c>
      <c r="G422" s="134">
        <v>0</v>
      </c>
      <c r="H422" s="133">
        <v>-92.3</v>
      </c>
      <c r="I422" s="134">
        <v>0</v>
      </c>
      <c r="J422" s="134">
        <v>0</v>
      </c>
      <c r="K422" s="133">
        <v>-92.3</v>
      </c>
    </row>
    <row r="423" spans="1:11" ht="12.75">
      <c r="A423" s="148" t="s">
        <v>614</v>
      </c>
      <c r="B423" s="132" t="s">
        <v>542</v>
      </c>
      <c r="C423" s="133">
        <v>4586.95</v>
      </c>
      <c r="D423" s="133">
        <v>2144.74</v>
      </c>
      <c r="E423" s="133">
        <v>-2442.21</v>
      </c>
      <c r="F423" s="134">
        <v>0</v>
      </c>
      <c r="G423" s="134">
        <v>0</v>
      </c>
      <c r="H423" s="133">
        <v>0</v>
      </c>
      <c r="I423" s="134">
        <v>0</v>
      </c>
      <c r="J423" s="134">
        <v>0</v>
      </c>
      <c r="K423" s="133">
        <v>-2442.21</v>
      </c>
    </row>
    <row r="424" spans="1:11" ht="12.75">
      <c r="A424" s="148" t="s">
        <v>614</v>
      </c>
      <c r="B424" s="132" t="s">
        <v>544</v>
      </c>
      <c r="C424" s="133">
        <v>1407</v>
      </c>
      <c r="D424" s="133">
        <v>782.4</v>
      </c>
      <c r="E424" s="133">
        <v>-624.6</v>
      </c>
      <c r="F424" s="134">
        <v>0</v>
      </c>
      <c r="G424" s="134">
        <v>0</v>
      </c>
      <c r="H424" s="133">
        <v>0</v>
      </c>
      <c r="I424" s="134">
        <v>0</v>
      </c>
      <c r="J424" s="134">
        <v>0</v>
      </c>
      <c r="K424" s="133">
        <v>-624.6</v>
      </c>
    </row>
    <row r="425" spans="1:11" ht="12.75">
      <c r="A425" s="148" t="s">
        <v>614</v>
      </c>
      <c r="B425" s="132" t="s">
        <v>502</v>
      </c>
      <c r="C425" s="133">
        <v>32854.92</v>
      </c>
      <c r="D425" s="133">
        <v>10055.11</v>
      </c>
      <c r="E425" s="133">
        <v>-22799.81</v>
      </c>
      <c r="F425" s="134">
        <v>0</v>
      </c>
      <c r="G425" s="134">
        <v>0</v>
      </c>
      <c r="H425" s="133">
        <v>0</v>
      </c>
      <c r="I425" s="134">
        <v>0</v>
      </c>
      <c r="J425" s="134">
        <v>0</v>
      </c>
      <c r="K425" s="133">
        <v>-22799.81</v>
      </c>
    </row>
    <row r="426" spans="1:11" ht="12.75">
      <c r="A426" s="148" t="s">
        <v>614</v>
      </c>
      <c r="B426" s="132" t="s">
        <v>547</v>
      </c>
      <c r="C426" s="133">
        <v>2579.12</v>
      </c>
      <c r="D426" s="133">
        <v>1154.6</v>
      </c>
      <c r="E426" s="133">
        <v>0</v>
      </c>
      <c r="F426" s="134">
        <v>0</v>
      </c>
      <c r="G426" s="134">
        <v>0</v>
      </c>
      <c r="H426" s="133">
        <v>-165.4</v>
      </c>
      <c r="I426" s="134">
        <v>0</v>
      </c>
      <c r="J426" s="134">
        <v>0</v>
      </c>
      <c r="K426" s="133">
        <v>-165.4</v>
      </c>
    </row>
    <row r="427" spans="1:11" ht="12.75">
      <c r="A427" s="148" t="s">
        <v>614</v>
      </c>
      <c r="B427" s="132" t="s">
        <v>549</v>
      </c>
      <c r="C427" s="133">
        <v>32486.1</v>
      </c>
      <c r="D427" s="133">
        <v>8119.91</v>
      </c>
      <c r="E427" s="133">
        <v>0</v>
      </c>
      <c r="F427" s="134">
        <v>0</v>
      </c>
      <c r="G427" s="134">
        <v>0</v>
      </c>
      <c r="H427" s="133">
        <v>-2539.43</v>
      </c>
      <c r="I427" s="134">
        <v>0</v>
      </c>
      <c r="J427" s="134">
        <v>0</v>
      </c>
      <c r="K427" s="133">
        <v>-2539.43</v>
      </c>
    </row>
    <row r="428" spans="1:11" ht="12.75">
      <c r="A428" s="148" t="s">
        <v>614</v>
      </c>
      <c r="B428" s="132" t="s">
        <v>551</v>
      </c>
      <c r="C428" s="133">
        <v>52617.79</v>
      </c>
      <c r="D428" s="133">
        <v>17050.39</v>
      </c>
      <c r="E428" s="133">
        <v>-35567.4</v>
      </c>
      <c r="F428" s="134">
        <v>0</v>
      </c>
      <c r="G428" s="134">
        <v>0</v>
      </c>
      <c r="H428" s="133">
        <v>0</v>
      </c>
      <c r="I428" s="134">
        <v>0</v>
      </c>
      <c r="J428" s="134">
        <v>0</v>
      </c>
      <c r="K428" s="133">
        <v>-35567.4</v>
      </c>
    </row>
    <row r="429" spans="1:11" ht="12.75">
      <c r="A429" s="148" t="s">
        <v>614</v>
      </c>
      <c r="B429" s="132" t="s">
        <v>553</v>
      </c>
      <c r="C429" s="133">
        <v>158730</v>
      </c>
      <c r="D429" s="133">
        <v>98412.6</v>
      </c>
      <c r="E429" s="133">
        <v>0</v>
      </c>
      <c r="F429" s="134">
        <v>0</v>
      </c>
      <c r="G429" s="134">
        <v>0</v>
      </c>
      <c r="H429" s="133">
        <v>-8740.67</v>
      </c>
      <c r="I429" s="134">
        <v>0</v>
      </c>
      <c r="J429" s="134">
        <v>0</v>
      </c>
      <c r="K429" s="133">
        <v>-8740.67</v>
      </c>
    </row>
    <row r="430" spans="1:11" ht="12.75">
      <c r="A430" s="148" t="s">
        <v>614</v>
      </c>
      <c r="B430" s="132" t="s">
        <v>553</v>
      </c>
      <c r="C430" s="133">
        <v>141593</v>
      </c>
      <c r="D430" s="133">
        <v>87787.66</v>
      </c>
      <c r="E430" s="133">
        <v>-53805.34</v>
      </c>
      <c r="F430" s="134">
        <v>0</v>
      </c>
      <c r="G430" s="134">
        <v>0</v>
      </c>
      <c r="H430" s="133">
        <v>0</v>
      </c>
      <c r="I430" s="134">
        <v>0</v>
      </c>
      <c r="J430" s="134">
        <v>0</v>
      </c>
      <c r="K430" s="133">
        <v>-53805.34</v>
      </c>
    </row>
    <row r="431" spans="1:11" ht="12.75">
      <c r="A431" s="148" t="s">
        <v>614</v>
      </c>
      <c r="B431" s="132" t="s">
        <v>555</v>
      </c>
      <c r="C431" s="133">
        <v>19473.43</v>
      </c>
      <c r="D431" s="133">
        <v>2954.87</v>
      </c>
      <c r="E431" s="133">
        <v>0</v>
      </c>
      <c r="F431" s="134">
        <v>0</v>
      </c>
      <c r="G431" s="134">
        <v>0</v>
      </c>
      <c r="H431" s="133">
        <v>-303.07</v>
      </c>
      <c r="I431" s="134">
        <v>0</v>
      </c>
      <c r="J431" s="134">
        <v>0</v>
      </c>
      <c r="K431" s="133">
        <v>-303.07</v>
      </c>
    </row>
    <row r="432" spans="1:11" ht="12.75">
      <c r="A432" s="148" t="s">
        <v>614</v>
      </c>
      <c r="B432" s="132" t="s">
        <v>557</v>
      </c>
      <c r="C432" s="133">
        <v>4410.5</v>
      </c>
      <c r="D432" s="133">
        <v>254.1</v>
      </c>
      <c r="E432" s="133">
        <v>0</v>
      </c>
      <c r="F432" s="134">
        <v>0</v>
      </c>
      <c r="G432" s="134">
        <v>0</v>
      </c>
      <c r="H432" s="133">
        <v>-65.69</v>
      </c>
      <c r="I432" s="134">
        <v>0</v>
      </c>
      <c r="J432" s="134">
        <v>0</v>
      </c>
      <c r="K432" s="133">
        <v>-65.69</v>
      </c>
    </row>
    <row r="433" spans="1:11" ht="12.75">
      <c r="A433" s="148" t="s">
        <v>614</v>
      </c>
      <c r="B433" s="132" t="s">
        <v>557</v>
      </c>
      <c r="C433" s="133">
        <v>7469.99</v>
      </c>
      <c r="D433" s="133">
        <v>328.41</v>
      </c>
      <c r="E433" s="133">
        <v>-7141.58</v>
      </c>
      <c r="F433" s="134">
        <v>0</v>
      </c>
      <c r="G433" s="134">
        <v>0</v>
      </c>
      <c r="H433" s="133">
        <v>0</v>
      </c>
      <c r="I433" s="134">
        <v>0</v>
      </c>
      <c r="J433" s="134">
        <v>0</v>
      </c>
      <c r="K433" s="133">
        <v>-7141.58</v>
      </c>
    </row>
    <row r="434" spans="1:11" ht="12.75">
      <c r="A434" s="148" t="s">
        <v>614</v>
      </c>
      <c r="B434" s="132" t="s">
        <v>559</v>
      </c>
      <c r="C434" s="133">
        <v>2365</v>
      </c>
      <c r="D434" s="133">
        <v>1000</v>
      </c>
      <c r="E434" s="133">
        <v>0</v>
      </c>
      <c r="F434" s="134">
        <v>0</v>
      </c>
      <c r="G434" s="134">
        <v>0</v>
      </c>
      <c r="H434" s="133">
        <v>-600</v>
      </c>
      <c r="I434" s="134">
        <v>0</v>
      </c>
      <c r="J434" s="134">
        <v>0</v>
      </c>
      <c r="K434" s="133">
        <v>-600</v>
      </c>
    </row>
    <row r="435" spans="1:11" ht="12.75">
      <c r="A435" s="148" t="s">
        <v>614</v>
      </c>
      <c r="B435" s="132" t="s">
        <v>559</v>
      </c>
      <c r="C435" s="133">
        <v>18599.6</v>
      </c>
      <c r="D435" s="133">
        <v>2391.6</v>
      </c>
      <c r="E435" s="133">
        <v>-16208</v>
      </c>
      <c r="F435" s="134">
        <v>0</v>
      </c>
      <c r="G435" s="134">
        <v>0</v>
      </c>
      <c r="H435" s="133">
        <v>0</v>
      </c>
      <c r="I435" s="134">
        <v>0</v>
      </c>
      <c r="J435" s="134">
        <v>0</v>
      </c>
      <c r="K435" s="133">
        <v>-16208</v>
      </c>
    </row>
    <row r="436" spans="1:11" ht="12.75">
      <c r="A436" s="148" t="s">
        <v>614</v>
      </c>
      <c r="B436" s="132" t="s">
        <v>561</v>
      </c>
      <c r="C436" s="133">
        <v>2081.53</v>
      </c>
      <c r="D436" s="133">
        <v>1769.82</v>
      </c>
      <c r="E436" s="133">
        <v>-311.71</v>
      </c>
      <c r="F436" s="134">
        <v>0</v>
      </c>
      <c r="G436" s="134">
        <v>0</v>
      </c>
      <c r="H436" s="133">
        <v>0</v>
      </c>
      <c r="I436" s="134">
        <v>0</v>
      </c>
      <c r="J436" s="134">
        <v>0</v>
      </c>
      <c r="K436" s="133">
        <v>-311.71</v>
      </c>
    </row>
    <row r="437" spans="1:11" ht="12.75">
      <c r="A437" s="148" t="s">
        <v>614</v>
      </c>
      <c r="B437" s="132" t="s">
        <v>563</v>
      </c>
      <c r="C437" s="133">
        <v>20092.46</v>
      </c>
      <c r="D437" s="133">
        <v>6394.43</v>
      </c>
      <c r="E437" s="133">
        <v>-13698.03</v>
      </c>
      <c r="F437" s="134">
        <v>0</v>
      </c>
      <c r="G437" s="134">
        <v>0</v>
      </c>
      <c r="H437" s="133">
        <v>0</v>
      </c>
      <c r="I437" s="134">
        <v>0</v>
      </c>
      <c r="J437" s="134">
        <v>0</v>
      </c>
      <c r="K437" s="133">
        <v>-13698.03</v>
      </c>
    </row>
    <row r="438" spans="1:11" ht="12.75">
      <c r="A438" s="239" t="s">
        <v>606</v>
      </c>
      <c r="B438" s="240"/>
      <c r="C438" s="135">
        <f>SUM(C407:C437)</f>
        <v>815343.7799999999</v>
      </c>
      <c r="D438" s="135">
        <f>SUM(D407:D437)</f>
        <v>291971.7899999999</v>
      </c>
      <c r="E438" s="135">
        <f>SUM(E407:E437)</f>
        <v>-201270.63999999996</v>
      </c>
      <c r="F438" s="135">
        <v>0</v>
      </c>
      <c r="G438" s="135">
        <v>0</v>
      </c>
      <c r="H438" s="135">
        <f>SUM(H407:H437)</f>
        <v>-17253.87</v>
      </c>
      <c r="I438" s="135">
        <v>0</v>
      </c>
      <c r="J438" s="135">
        <v>0</v>
      </c>
      <c r="K438" s="135">
        <f>SUM(K407:K437)</f>
        <v>-218524.50999999998</v>
      </c>
    </row>
    <row r="439" spans="1:11" ht="12.75">
      <c r="A439" s="148" t="s">
        <v>614</v>
      </c>
      <c r="B439" s="134" t="s">
        <v>565</v>
      </c>
      <c r="C439" s="136">
        <v>800</v>
      </c>
      <c r="D439" s="136">
        <v>620</v>
      </c>
      <c r="E439" s="136">
        <v>0</v>
      </c>
      <c r="F439" s="137">
        <v>0</v>
      </c>
      <c r="G439" s="137">
        <v>0</v>
      </c>
      <c r="H439" s="136">
        <v>36</v>
      </c>
      <c r="I439" s="137">
        <v>0</v>
      </c>
      <c r="J439" s="137">
        <v>0</v>
      </c>
      <c r="K439" s="136">
        <v>36</v>
      </c>
    </row>
    <row r="440" spans="1:11" ht="12.75">
      <c r="A440" s="148" t="s">
        <v>614</v>
      </c>
      <c r="B440" s="134" t="s">
        <v>565</v>
      </c>
      <c r="C440" s="136">
        <v>26197.9</v>
      </c>
      <c r="D440" s="136">
        <v>7126.9</v>
      </c>
      <c r="E440" s="136">
        <v>-19071</v>
      </c>
      <c r="F440" s="137">
        <v>0</v>
      </c>
      <c r="G440" s="137">
        <v>0</v>
      </c>
      <c r="H440" s="136">
        <v>0</v>
      </c>
      <c r="I440" s="137">
        <v>0</v>
      </c>
      <c r="J440" s="137">
        <v>0</v>
      </c>
      <c r="K440" s="136">
        <v>-19071</v>
      </c>
    </row>
    <row r="441" spans="1:11" ht="12.75">
      <c r="A441" s="148" t="s">
        <v>614</v>
      </c>
      <c r="B441" s="134" t="s">
        <v>567</v>
      </c>
      <c r="C441" s="136">
        <v>10090.5</v>
      </c>
      <c r="D441" s="136">
        <v>4372.76</v>
      </c>
      <c r="E441" s="136">
        <v>-5717.74</v>
      </c>
      <c r="F441" s="137">
        <v>0</v>
      </c>
      <c r="G441" s="137">
        <v>0</v>
      </c>
      <c r="H441" s="136">
        <v>0</v>
      </c>
      <c r="I441" s="137">
        <v>0</v>
      </c>
      <c r="J441" s="137">
        <v>0</v>
      </c>
      <c r="K441" s="136">
        <v>-5717.74</v>
      </c>
    </row>
    <row r="442" spans="1:11" ht="12.75">
      <c r="A442" s="148" t="s">
        <v>614</v>
      </c>
      <c r="B442" s="134" t="s">
        <v>569</v>
      </c>
      <c r="C442" s="136">
        <v>10687.09</v>
      </c>
      <c r="D442" s="136">
        <v>5404.77</v>
      </c>
      <c r="E442" s="136">
        <v>-5282.32</v>
      </c>
      <c r="F442" s="137">
        <v>0</v>
      </c>
      <c r="G442" s="137">
        <v>0</v>
      </c>
      <c r="H442" s="136">
        <v>0</v>
      </c>
      <c r="I442" s="137">
        <v>0</v>
      </c>
      <c r="J442" s="137">
        <v>0</v>
      </c>
      <c r="K442" s="136">
        <v>-5282.32</v>
      </c>
    </row>
    <row r="443" spans="1:11" ht="12.75">
      <c r="A443" s="148" t="s">
        <v>614</v>
      </c>
      <c r="B443" s="134" t="s">
        <v>571</v>
      </c>
      <c r="C443" s="136">
        <v>24660.54</v>
      </c>
      <c r="D443" s="136">
        <v>14469.58</v>
      </c>
      <c r="E443" s="136">
        <v>-10190.96</v>
      </c>
      <c r="F443" s="137">
        <v>0</v>
      </c>
      <c r="G443" s="137">
        <v>0</v>
      </c>
      <c r="H443" s="136">
        <v>0</v>
      </c>
      <c r="I443" s="137">
        <v>0</v>
      </c>
      <c r="J443" s="137">
        <v>0</v>
      </c>
      <c r="K443" s="136">
        <v>-10190.96</v>
      </c>
    </row>
    <row r="444" spans="1:11" ht="12.75">
      <c r="A444" s="148" t="s">
        <v>614</v>
      </c>
      <c r="B444" s="134" t="s">
        <v>573</v>
      </c>
      <c r="C444" s="136">
        <v>15463.94</v>
      </c>
      <c r="D444" s="136">
        <v>6685.26</v>
      </c>
      <c r="E444" s="136">
        <v>-8778.68</v>
      </c>
      <c r="F444" s="137">
        <v>0</v>
      </c>
      <c r="G444" s="137">
        <v>0</v>
      </c>
      <c r="H444" s="136">
        <v>0</v>
      </c>
      <c r="I444" s="137">
        <v>0</v>
      </c>
      <c r="J444" s="137">
        <v>0</v>
      </c>
      <c r="K444" s="136">
        <v>-8778.68</v>
      </c>
    </row>
    <row r="445" spans="1:11" ht="12.75">
      <c r="A445" s="148" t="s">
        <v>614</v>
      </c>
      <c r="B445" s="134" t="s">
        <v>575</v>
      </c>
      <c r="C445" s="136">
        <v>14876</v>
      </c>
      <c r="D445" s="136">
        <v>7966.8</v>
      </c>
      <c r="E445" s="136">
        <v>0</v>
      </c>
      <c r="F445" s="137">
        <v>0</v>
      </c>
      <c r="G445" s="137">
        <v>0</v>
      </c>
      <c r="H445" s="136">
        <v>-1243.8</v>
      </c>
      <c r="I445" s="137">
        <v>0</v>
      </c>
      <c r="J445" s="137">
        <v>0</v>
      </c>
      <c r="K445" s="136">
        <v>-1243.8</v>
      </c>
    </row>
    <row r="446" spans="1:11" ht="12.75">
      <c r="A446" s="148" t="s">
        <v>614</v>
      </c>
      <c r="B446" s="134" t="s">
        <v>575</v>
      </c>
      <c r="C446" s="136">
        <v>16910.17</v>
      </c>
      <c r="D446" s="136">
        <v>9626.55</v>
      </c>
      <c r="E446" s="136">
        <v>-7283.62</v>
      </c>
      <c r="F446" s="137">
        <v>0</v>
      </c>
      <c r="G446" s="137">
        <v>0</v>
      </c>
      <c r="H446" s="136">
        <v>0</v>
      </c>
      <c r="I446" s="137">
        <v>0</v>
      </c>
      <c r="J446" s="137">
        <v>0</v>
      </c>
      <c r="K446" s="138">
        <v>-7283.62</v>
      </c>
    </row>
    <row r="447" spans="1:11" ht="12.75">
      <c r="A447" s="239" t="s">
        <v>232</v>
      </c>
      <c r="B447" s="240"/>
      <c r="C447" s="135">
        <f>SUM(C439:C446)</f>
        <v>119686.14</v>
      </c>
      <c r="D447" s="135">
        <f>SUM(D439:D446)</f>
        <v>56272.62000000001</v>
      </c>
      <c r="E447" s="135">
        <f>SUM(E439:E446)</f>
        <v>-56324.32</v>
      </c>
      <c r="F447" s="135">
        <v>0</v>
      </c>
      <c r="G447" s="135">
        <v>0</v>
      </c>
      <c r="H447" s="135">
        <f>SUM(H439:H446)</f>
        <v>-1207.8</v>
      </c>
      <c r="I447" s="135">
        <v>0</v>
      </c>
      <c r="J447" s="135">
        <v>0</v>
      </c>
      <c r="K447" s="135">
        <f>SUM(K439:K446)</f>
        <v>-57532.12</v>
      </c>
    </row>
    <row r="448" spans="1:11" ht="12.75">
      <c r="A448" s="148" t="s">
        <v>614</v>
      </c>
      <c r="B448" s="134" t="s">
        <v>579</v>
      </c>
      <c r="C448" s="133">
        <v>18620.42</v>
      </c>
      <c r="D448" s="133">
        <v>20064.25</v>
      </c>
      <c r="E448" s="133">
        <v>1443.83</v>
      </c>
      <c r="F448" s="134">
        <v>0</v>
      </c>
      <c r="G448" s="134">
        <v>0</v>
      </c>
      <c r="H448" s="133">
        <v>0</v>
      </c>
      <c r="I448" s="134">
        <v>0</v>
      </c>
      <c r="J448" s="134">
        <v>0</v>
      </c>
      <c r="K448" s="133">
        <v>1443.83</v>
      </c>
    </row>
    <row r="449" spans="1:11" ht="12.75">
      <c r="A449" s="148" t="s">
        <v>614</v>
      </c>
      <c r="B449" s="134" t="s">
        <v>580</v>
      </c>
      <c r="C449" s="133">
        <v>11901.85</v>
      </c>
      <c r="D449" s="133">
        <v>12812.17</v>
      </c>
      <c r="E449" s="133">
        <v>0</v>
      </c>
      <c r="F449" s="134">
        <v>0</v>
      </c>
      <c r="G449" s="134">
        <v>0</v>
      </c>
      <c r="H449" s="133">
        <v>620.35</v>
      </c>
      <c r="I449" s="134">
        <v>0</v>
      </c>
      <c r="J449" s="134">
        <v>0</v>
      </c>
      <c r="K449" s="133">
        <v>620.35</v>
      </c>
    </row>
    <row r="450" spans="1:11" ht="12.75">
      <c r="A450" s="148" t="s">
        <v>614</v>
      </c>
      <c r="B450" s="134" t="s">
        <v>580</v>
      </c>
      <c r="C450" s="133">
        <v>13308.84</v>
      </c>
      <c r="D450" s="133">
        <v>26552.4</v>
      </c>
      <c r="E450" s="133">
        <v>13243.56</v>
      </c>
      <c r="F450" s="134">
        <v>0</v>
      </c>
      <c r="G450" s="134">
        <v>0</v>
      </c>
      <c r="H450" s="133">
        <v>0</v>
      </c>
      <c r="I450" s="134">
        <v>0</v>
      </c>
      <c r="J450" s="134">
        <v>0</v>
      </c>
      <c r="K450" s="133">
        <v>13243.56</v>
      </c>
    </row>
    <row r="451" spans="1:11" ht="12.75">
      <c r="A451" s="148" t="s">
        <v>614</v>
      </c>
      <c r="B451" s="134" t="s">
        <v>581</v>
      </c>
      <c r="C451" s="133">
        <v>16670.95</v>
      </c>
      <c r="D451" s="133">
        <v>16560</v>
      </c>
      <c r="E451" s="133">
        <v>0</v>
      </c>
      <c r="F451" s="134">
        <v>0</v>
      </c>
      <c r="G451" s="134">
        <v>0</v>
      </c>
      <c r="H451" s="133">
        <v>-110.95</v>
      </c>
      <c r="I451" s="134">
        <v>0</v>
      </c>
      <c r="J451" s="134">
        <v>0</v>
      </c>
      <c r="K451" s="133">
        <v>-110.95</v>
      </c>
    </row>
    <row r="452" spans="1:11" ht="12.75">
      <c r="A452" s="148" t="s">
        <v>614</v>
      </c>
      <c r="B452" s="134" t="s">
        <v>581</v>
      </c>
      <c r="C452" s="133">
        <v>14225.7</v>
      </c>
      <c r="D452" s="133">
        <v>30240</v>
      </c>
      <c r="E452" s="133">
        <v>16014.3</v>
      </c>
      <c r="F452" s="134">
        <v>0</v>
      </c>
      <c r="G452" s="134">
        <v>0</v>
      </c>
      <c r="H452" s="133">
        <v>0</v>
      </c>
      <c r="I452" s="134">
        <v>0</v>
      </c>
      <c r="J452" s="134">
        <v>0</v>
      </c>
      <c r="K452" s="133">
        <v>16014.3</v>
      </c>
    </row>
    <row r="453" spans="1:11" ht="12.75">
      <c r="A453" s="148" t="s">
        <v>614</v>
      </c>
      <c r="B453" s="134" t="s">
        <v>582</v>
      </c>
      <c r="C453" s="133">
        <v>21099.5</v>
      </c>
      <c r="D453" s="133">
        <v>22499.8</v>
      </c>
      <c r="E453" s="133">
        <v>0</v>
      </c>
      <c r="F453" s="134">
        <v>0</v>
      </c>
      <c r="G453" s="134">
        <v>0</v>
      </c>
      <c r="H453" s="133">
        <v>1400.84</v>
      </c>
      <c r="I453" s="134">
        <v>0</v>
      </c>
      <c r="J453" s="134">
        <v>0</v>
      </c>
      <c r="K453" s="133">
        <v>1400.84</v>
      </c>
    </row>
    <row r="454" spans="1:11" ht="12.75">
      <c r="A454" s="148" t="s">
        <v>614</v>
      </c>
      <c r="B454" s="134" t="s">
        <v>582</v>
      </c>
      <c r="C454" s="133">
        <v>14288.36</v>
      </c>
      <c r="D454" s="133">
        <v>30483.6</v>
      </c>
      <c r="E454" s="133">
        <v>16195.24</v>
      </c>
      <c r="F454" s="134">
        <v>0</v>
      </c>
      <c r="G454" s="134">
        <v>0</v>
      </c>
      <c r="H454" s="133">
        <v>0</v>
      </c>
      <c r="I454" s="134">
        <v>0</v>
      </c>
      <c r="J454" s="134">
        <v>0</v>
      </c>
      <c r="K454" s="133">
        <v>16195.24</v>
      </c>
    </row>
    <row r="455" spans="1:11" ht="12.75">
      <c r="A455" s="148" t="s">
        <v>614</v>
      </c>
      <c r="B455" s="134" t="s">
        <v>583</v>
      </c>
      <c r="C455" s="133">
        <v>20353.83</v>
      </c>
      <c r="D455" s="133">
        <v>40253.4</v>
      </c>
      <c r="E455" s="133">
        <v>19899.57</v>
      </c>
      <c r="F455" s="134">
        <v>0</v>
      </c>
      <c r="G455" s="134">
        <v>0</v>
      </c>
      <c r="H455" s="133">
        <v>0</v>
      </c>
      <c r="I455" s="134">
        <v>0</v>
      </c>
      <c r="J455" s="134">
        <v>0</v>
      </c>
      <c r="K455" s="133">
        <v>19899.57</v>
      </c>
    </row>
    <row r="456" spans="1:11" ht="12.75">
      <c r="A456" s="148" t="s">
        <v>614</v>
      </c>
      <c r="B456" s="134" t="s">
        <v>584</v>
      </c>
      <c r="C456" s="133">
        <v>21266.06</v>
      </c>
      <c r="D456" s="133">
        <v>35594.74</v>
      </c>
      <c r="E456" s="133">
        <v>0</v>
      </c>
      <c r="F456" s="134">
        <v>0</v>
      </c>
      <c r="G456" s="134">
        <v>0</v>
      </c>
      <c r="H456" s="133">
        <v>3418.44</v>
      </c>
      <c r="I456" s="134">
        <v>0</v>
      </c>
      <c r="J456" s="134">
        <v>0</v>
      </c>
      <c r="K456" s="133">
        <v>3418.44</v>
      </c>
    </row>
    <row r="457" spans="1:11" ht="12.75">
      <c r="A457" s="148" t="s">
        <v>614</v>
      </c>
      <c r="B457" s="134" t="s">
        <v>584</v>
      </c>
      <c r="C457" s="133">
        <v>31074.09</v>
      </c>
      <c r="D457" s="133">
        <v>45732</v>
      </c>
      <c r="E457" s="133">
        <v>14657.91</v>
      </c>
      <c r="F457" s="134">
        <v>0</v>
      </c>
      <c r="G457" s="134">
        <v>0</v>
      </c>
      <c r="H457" s="133">
        <v>0</v>
      </c>
      <c r="I457" s="134">
        <v>0</v>
      </c>
      <c r="J457" s="134">
        <v>0</v>
      </c>
      <c r="K457" s="133">
        <v>14657.91</v>
      </c>
    </row>
    <row r="458" spans="1:11" ht="12.75">
      <c r="A458" s="148" t="s">
        <v>614</v>
      </c>
      <c r="B458" s="134" t="s">
        <v>585</v>
      </c>
      <c r="C458" s="133">
        <v>58771.31</v>
      </c>
      <c r="D458" s="133">
        <v>98800</v>
      </c>
      <c r="E458" s="133">
        <v>0</v>
      </c>
      <c r="F458" s="134">
        <v>0</v>
      </c>
      <c r="G458" s="134">
        <v>0</v>
      </c>
      <c r="H458" s="133">
        <v>9750</v>
      </c>
      <c r="I458" s="134">
        <v>0</v>
      </c>
      <c r="J458" s="134">
        <v>0</v>
      </c>
      <c r="K458" s="133">
        <v>9750</v>
      </c>
    </row>
    <row r="459" spans="1:11" ht="12.75">
      <c r="A459" s="148" t="s">
        <v>614</v>
      </c>
      <c r="B459" s="134" t="s">
        <v>585</v>
      </c>
      <c r="C459" s="133">
        <v>17300.71</v>
      </c>
      <c r="D459" s="133">
        <v>32300</v>
      </c>
      <c r="E459" s="133">
        <v>14999.29</v>
      </c>
      <c r="F459" s="134">
        <v>0</v>
      </c>
      <c r="G459" s="134">
        <v>0</v>
      </c>
      <c r="H459" s="133">
        <v>0</v>
      </c>
      <c r="I459" s="134">
        <v>0</v>
      </c>
      <c r="J459" s="134">
        <v>0</v>
      </c>
      <c r="K459" s="133">
        <v>14999.29</v>
      </c>
    </row>
    <row r="460" spans="1:11" ht="12.75">
      <c r="A460" s="148" t="s">
        <v>614</v>
      </c>
      <c r="B460" s="134" t="s">
        <v>586</v>
      </c>
      <c r="C460" s="133">
        <v>26403.45</v>
      </c>
      <c r="D460" s="133">
        <v>31917.6</v>
      </c>
      <c r="E460" s="133">
        <v>0</v>
      </c>
      <c r="F460" s="134">
        <v>0</v>
      </c>
      <c r="G460" s="134">
        <v>0</v>
      </c>
      <c r="H460" s="133">
        <v>2719.2</v>
      </c>
      <c r="I460" s="134">
        <v>0</v>
      </c>
      <c r="J460" s="134">
        <v>0</v>
      </c>
      <c r="K460" s="133">
        <v>2719.2</v>
      </c>
    </row>
    <row r="461" spans="1:11" ht="12.75">
      <c r="A461" s="148" t="s">
        <v>614</v>
      </c>
      <c r="B461" s="134" t="s">
        <v>587</v>
      </c>
      <c r="C461" s="133">
        <v>7589.52</v>
      </c>
      <c r="D461" s="133">
        <v>8115.6</v>
      </c>
      <c r="E461" s="133">
        <v>0</v>
      </c>
      <c r="F461" s="134">
        <v>0</v>
      </c>
      <c r="G461" s="134">
        <v>0</v>
      </c>
      <c r="H461" s="133">
        <v>658.8</v>
      </c>
      <c r="I461" s="134">
        <v>0</v>
      </c>
      <c r="J461" s="134">
        <v>0</v>
      </c>
      <c r="K461" s="133">
        <v>658.8</v>
      </c>
    </row>
    <row r="462" spans="1:11" ht="12.75">
      <c r="A462" s="131"/>
      <c r="C462" s="146">
        <f>SUM(C448:C461)</f>
        <v>292874.59</v>
      </c>
      <c r="D462" s="146">
        <f>SUM(D448:D461)</f>
        <v>451925.55999999994</v>
      </c>
      <c r="E462" s="146">
        <f>SUM(E448:E461)</f>
        <v>96453.70000000001</v>
      </c>
      <c r="F462" s="146"/>
      <c r="G462" s="146"/>
      <c r="H462" s="146">
        <f>SUM(H448:H461)</f>
        <v>18456.68</v>
      </c>
      <c r="I462" s="146"/>
      <c r="J462" s="146"/>
      <c r="K462" s="146">
        <f>SUM(K448:K461)</f>
        <v>114910.38</v>
      </c>
    </row>
    <row r="463" spans="1:11" ht="12.75">
      <c r="A463" s="144" t="s">
        <v>607</v>
      </c>
      <c r="B463" s="141"/>
      <c r="C463" s="135">
        <f>C462+C447+C438</f>
        <v>1227904.51</v>
      </c>
      <c r="D463" s="135">
        <f>D462+D447+D438</f>
        <v>800169.9699999999</v>
      </c>
      <c r="E463" s="135">
        <f>E462+E447+E438</f>
        <v>-161141.25999999995</v>
      </c>
      <c r="F463" s="135">
        <v>0</v>
      </c>
      <c r="G463" s="135">
        <v>0</v>
      </c>
      <c r="H463" s="135">
        <f>H462+H447+H438</f>
        <v>-4.989999999997963</v>
      </c>
      <c r="I463" s="135">
        <v>0</v>
      </c>
      <c r="J463" s="135">
        <v>0</v>
      </c>
      <c r="K463" s="135">
        <f>K462+K447+K438</f>
        <v>-161146.24999999997</v>
      </c>
    </row>
    <row r="464" spans="1:11" ht="12.75">
      <c r="A464" s="148" t="s">
        <v>615</v>
      </c>
      <c r="B464" s="132" t="s">
        <v>524</v>
      </c>
      <c r="C464" s="133">
        <v>4500</v>
      </c>
      <c r="D464" s="133">
        <v>0</v>
      </c>
      <c r="E464" s="133">
        <v>0</v>
      </c>
      <c r="F464" s="134">
        <v>0</v>
      </c>
      <c r="G464" s="134">
        <v>0</v>
      </c>
      <c r="H464" s="133">
        <v>0</v>
      </c>
      <c r="I464" s="134">
        <v>0</v>
      </c>
      <c r="J464" s="134">
        <v>0</v>
      </c>
      <c r="K464" s="133">
        <v>0</v>
      </c>
    </row>
    <row r="465" spans="1:11" ht="12.75">
      <c r="A465" s="148" t="s">
        <v>615</v>
      </c>
      <c r="B465" s="132" t="s">
        <v>524</v>
      </c>
      <c r="C465" s="133">
        <v>32679.87</v>
      </c>
      <c r="D465" s="133">
        <v>0</v>
      </c>
      <c r="E465" s="133">
        <v>-32679.87</v>
      </c>
      <c r="F465" s="134">
        <v>0</v>
      </c>
      <c r="G465" s="134">
        <v>0</v>
      </c>
      <c r="H465" s="133">
        <v>0</v>
      </c>
      <c r="I465" s="134">
        <v>0</v>
      </c>
      <c r="J465" s="134">
        <v>0</v>
      </c>
      <c r="K465" s="133">
        <v>-32679.87</v>
      </c>
    </row>
    <row r="466" spans="1:11" ht="12.75">
      <c r="A466" s="148" t="s">
        <v>615</v>
      </c>
      <c r="B466" s="132" t="s">
        <v>526</v>
      </c>
      <c r="C466" s="133">
        <v>852.89</v>
      </c>
      <c r="D466" s="133">
        <v>1736.98</v>
      </c>
      <c r="E466" s="133">
        <v>884.09</v>
      </c>
      <c r="F466" s="134">
        <v>0</v>
      </c>
      <c r="G466" s="134">
        <v>0</v>
      </c>
      <c r="H466" s="133">
        <v>0</v>
      </c>
      <c r="I466" s="134">
        <v>0</v>
      </c>
      <c r="J466" s="134">
        <v>0</v>
      </c>
      <c r="K466" s="133">
        <v>884.09</v>
      </c>
    </row>
    <row r="467" spans="1:11" ht="12.75">
      <c r="A467" s="148" t="s">
        <v>615</v>
      </c>
      <c r="B467" s="132" t="s">
        <v>528</v>
      </c>
      <c r="C467" s="133">
        <v>49302.12</v>
      </c>
      <c r="D467" s="133">
        <v>7242.75</v>
      </c>
      <c r="E467" s="133">
        <v>0</v>
      </c>
      <c r="F467" s="134">
        <v>0</v>
      </c>
      <c r="G467" s="134">
        <v>0</v>
      </c>
      <c r="H467" s="133">
        <v>0</v>
      </c>
      <c r="I467" s="134">
        <v>0</v>
      </c>
      <c r="J467" s="134">
        <v>0</v>
      </c>
      <c r="K467" s="133">
        <v>0</v>
      </c>
    </row>
    <row r="468" spans="1:11" ht="12.75">
      <c r="A468" s="148" t="s">
        <v>615</v>
      </c>
      <c r="B468" s="132" t="s">
        <v>530</v>
      </c>
      <c r="C468" s="133">
        <v>60663.12</v>
      </c>
      <c r="D468" s="133">
        <v>5690.98</v>
      </c>
      <c r="E468" s="133">
        <v>0</v>
      </c>
      <c r="F468" s="134">
        <v>0</v>
      </c>
      <c r="G468" s="134">
        <v>0</v>
      </c>
      <c r="H468" s="133">
        <v>-1370.82</v>
      </c>
      <c r="I468" s="134">
        <v>0</v>
      </c>
      <c r="J468" s="134">
        <v>0</v>
      </c>
      <c r="K468" s="133">
        <v>-1370.82</v>
      </c>
    </row>
    <row r="469" spans="1:11" ht="12.75">
      <c r="A469" s="148" t="s">
        <v>615</v>
      </c>
      <c r="B469" s="132" t="s">
        <v>530</v>
      </c>
      <c r="C469" s="133">
        <v>6394.47</v>
      </c>
      <c r="D469" s="133">
        <v>1070.66</v>
      </c>
      <c r="E469" s="133">
        <v>-5323.81</v>
      </c>
      <c r="F469" s="134">
        <v>0</v>
      </c>
      <c r="G469" s="134">
        <v>0</v>
      </c>
      <c r="H469" s="133">
        <v>0</v>
      </c>
      <c r="I469" s="134">
        <v>0</v>
      </c>
      <c r="J469" s="134">
        <v>0</v>
      </c>
      <c r="K469" s="133">
        <v>-5323.81</v>
      </c>
    </row>
    <row r="470" spans="1:11" ht="12.75">
      <c r="A470" s="148" t="s">
        <v>615</v>
      </c>
      <c r="B470" s="132" t="s">
        <v>532</v>
      </c>
      <c r="C470" s="133">
        <v>24016.8</v>
      </c>
      <c r="D470" s="133">
        <v>1682.36</v>
      </c>
      <c r="E470" s="133">
        <v>0</v>
      </c>
      <c r="F470" s="134">
        <v>0</v>
      </c>
      <c r="G470" s="134">
        <v>0</v>
      </c>
      <c r="H470" s="133">
        <v>-204.4</v>
      </c>
      <c r="I470" s="134">
        <v>0</v>
      </c>
      <c r="J470" s="134">
        <v>0</v>
      </c>
      <c r="K470" s="133">
        <v>-204.4</v>
      </c>
    </row>
    <row r="471" spans="1:11" ht="12.75">
      <c r="A471" s="148" t="s">
        <v>615</v>
      </c>
      <c r="B471" s="132" t="s">
        <v>534</v>
      </c>
      <c r="C471" s="133">
        <v>46768.75</v>
      </c>
      <c r="D471" s="133">
        <v>5489.82</v>
      </c>
      <c r="E471" s="133">
        <v>0</v>
      </c>
      <c r="F471" s="134">
        <v>0</v>
      </c>
      <c r="G471" s="134">
        <v>0</v>
      </c>
      <c r="H471" s="133">
        <v>-731.98</v>
      </c>
      <c r="I471" s="134">
        <v>0</v>
      </c>
      <c r="J471" s="134">
        <v>0</v>
      </c>
      <c r="K471" s="133">
        <v>-731.98</v>
      </c>
    </row>
    <row r="472" spans="1:11" ht="12.75">
      <c r="A472" s="148" t="s">
        <v>615</v>
      </c>
      <c r="B472" s="132" t="s">
        <v>534</v>
      </c>
      <c r="C472" s="133">
        <v>1587.8</v>
      </c>
      <c r="D472" s="133">
        <v>307.44</v>
      </c>
      <c r="E472" s="133">
        <v>-1280.36</v>
      </c>
      <c r="F472" s="134">
        <v>0</v>
      </c>
      <c r="G472" s="134">
        <v>0</v>
      </c>
      <c r="H472" s="133">
        <v>0</v>
      </c>
      <c r="I472" s="134">
        <v>0</v>
      </c>
      <c r="J472" s="134">
        <v>0</v>
      </c>
      <c r="K472" s="133">
        <v>-1280.36</v>
      </c>
    </row>
    <row r="473" spans="1:11" ht="12.75">
      <c r="A473" s="148" t="s">
        <v>615</v>
      </c>
      <c r="B473" s="132" t="s">
        <v>536</v>
      </c>
      <c r="C473" s="133">
        <v>28692.21</v>
      </c>
      <c r="D473" s="133">
        <v>8258.48</v>
      </c>
      <c r="E473" s="133">
        <v>0</v>
      </c>
      <c r="F473" s="134">
        <v>0</v>
      </c>
      <c r="G473" s="134">
        <v>0</v>
      </c>
      <c r="H473" s="133">
        <v>-1716.36</v>
      </c>
      <c r="I473" s="134">
        <v>0</v>
      </c>
      <c r="J473" s="134">
        <v>0</v>
      </c>
      <c r="K473" s="133">
        <v>-1716.36</v>
      </c>
    </row>
    <row r="474" spans="1:11" ht="12.75">
      <c r="A474" s="148" t="s">
        <v>615</v>
      </c>
      <c r="B474" s="132" t="s">
        <v>536</v>
      </c>
      <c r="C474" s="133">
        <v>1055.25</v>
      </c>
      <c r="D474" s="133">
        <v>480.2</v>
      </c>
      <c r="E474" s="133">
        <v>-575.05</v>
      </c>
      <c r="F474" s="134">
        <v>0</v>
      </c>
      <c r="G474" s="134">
        <v>0</v>
      </c>
      <c r="H474" s="133">
        <v>0</v>
      </c>
      <c r="I474" s="134">
        <v>0</v>
      </c>
      <c r="J474" s="134">
        <v>0</v>
      </c>
      <c r="K474" s="133">
        <v>-575.05</v>
      </c>
    </row>
    <row r="475" spans="1:11" ht="12.75">
      <c r="A475" s="148" t="s">
        <v>615</v>
      </c>
      <c r="B475" s="132" t="s">
        <v>538</v>
      </c>
      <c r="C475" s="133">
        <v>7780</v>
      </c>
      <c r="D475" s="133">
        <v>3440</v>
      </c>
      <c r="E475" s="133">
        <v>0</v>
      </c>
      <c r="F475" s="134">
        <v>0</v>
      </c>
      <c r="G475" s="134">
        <v>0</v>
      </c>
      <c r="H475" s="133">
        <v>-260</v>
      </c>
      <c r="I475" s="134">
        <v>0</v>
      </c>
      <c r="J475" s="134">
        <v>0</v>
      </c>
      <c r="K475" s="133">
        <v>-260</v>
      </c>
    </row>
    <row r="476" spans="1:11" ht="12.75">
      <c r="A476" s="148" t="s">
        <v>615</v>
      </c>
      <c r="B476" s="132" t="s">
        <v>538</v>
      </c>
      <c r="C476" s="133">
        <v>13684.76</v>
      </c>
      <c r="D476" s="133">
        <v>4991.78</v>
      </c>
      <c r="E476" s="133">
        <v>-8692.98</v>
      </c>
      <c r="F476" s="134">
        <v>0</v>
      </c>
      <c r="G476" s="134">
        <v>0</v>
      </c>
      <c r="H476" s="133">
        <v>0</v>
      </c>
      <c r="I476" s="134">
        <v>0</v>
      </c>
      <c r="J476" s="134">
        <v>0</v>
      </c>
      <c r="K476" s="133">
        <v>-8692.98</v>
      </c>
    </row>
    <row r="477" spans="1:11" ht="12.75">
      <c r="A477" s="148" t="s">
        <v>615</v>
      </c>
      <c r="B477" s="132" t="s">
        <v>540</v>
      </c>
      <c r="C477" s="133">
        <v>22656.3</v>
      </c>
      <c r="D477" s="133">
        <v>4972.88</v>
      </c>
      <c r="E477" s="133">
        <v>0</v>
      </c>
      <c r="F477" s="134">
        <v>0</v>
      </c>
      <c r="G477" s="134">
        <v>0</v>
      </c>
      <c r="H477" s="133">
        <v>-553.8</v>
      </c>
      <c r="I477" s="134">
        <v>0</v>
      </c>
      <c r="J477" s="134">
        <v>0</v>
      </c>
      <c r="K477" s="133">
        <v>-553.8</v>
      </c>
    </row>
    <row r="478" spans="1:11" ht="12.75">
      <c r="A478" s="148" t="s">
        <v>615</v>
      </c>
      <c r="B478" s="132" t="s">
        <v>540</v>
      </c>
      <c r="C478" s="133">
        <v>1618.05</v>
      </c>
      <c r="D478" s="133">
        <v>440</v>
      </c>
      <c r="E478" s="133">
        <v>-1178.05</v>
      </c>
      <c r="F478" s="134">
        <v>0</v>
      </c>
      <c r="G478" s="134">
        <v>0</v>
      </c>
      <c r="H478" s="133">
        <v>0</v>
      </c>
      <c r="I478" s="134">
        <v>0</v>
      </c>
      <c r="J478" s="134">
        <v>0</v>
      </c>
      <c r="K478" s="133">
        <v>-1178.05</v>
      </c>
    </row>
    <row r="479" spans="1:11" ht="12.75">
      <c r="A479" s="148" t="s">
        <v>615</v>
      </c>
      <c r="B479" s="132" t="s">
        <v>542</v>
      </c>
      <c r="C479" s="133">
        <v>11744</v>
      </c>
      <c r="D479" s="133">
        <v>5330</v>
      </c>
      <c r="E479" s="133">
        <v>0</v>
      </c>
      <c r="F479" s="134">
        <v>0</v>
      </c>
      <c r="G479" s="134">
        <v>0</v>
      </c>
      <c r="H479" s="133">
        <v>-65</v>
      </c>
      <c r="I479" s="134">
        <v>0</v>
      </c>
      <c r="J479" s="134">
        <v>0</v>
      </c>
      <c r="K479" s="133">
        <v>-65</v>
      </c>
    </row>
    <row r="480" spans="1:11" ht="12.75">
      <c r="A480" s="148" t="s">
        <v>615</v>
      </c>
      <c r="B480" s="132" t="s">
        <v>542</v>
      </c>
      <c r="C480" s="133">
        <v>4586.95</v>
      </c>
      <c r="D480" s="133">
        <v>2155.78</v>
      </c>
      <c r="E480" s="133">
        <v>-2431.17</v>
      </c>
      <c r="F480" s="134">
        <v>0</v>
      </c>
      <c r="G480" s="134">
        <v>0</v>
      </c>
      <c r="H480" s="133">
        <v>0</v>
      </c>
      <c r="I480" s="134">
        <v>0</v>
      </c>
      <c r="J480" s="134">
        <v>0</v>
      </c>
      <c r="K480" s="133">
        <v>-2431.17</v>
      </c>
    </row>
    <row r="481" spans="1:11" ht="12.75">
      <c r="A481" s="148" t="s">
        <v>615</v>
      </c>
      <c r="B481" s="132" t="s">
        <v>544</v>
      </c>
      <c r="C481" s="133">
        <v>1407</v>
      </c>
      <c r="D481" s="133">
        <v>780</v>
      </c>
      <c r="E481" s="133">
        <v>-627</v>
      </c>
      <c r="F481" s="134">
        <v>0</v>
      </c>
      <c r="G481" s="134">
        <v>0</v>
      </c>
      <c r="H481" s="133">
        <v>0</v>
      </c>
      <c r="I481" s="134">
        <v>0</v>
      </c>
      <c r="J481" s="134">
        <v>0</v>
      </c>
      <c r="K481" s="133">
        <v>-627</v>
      </c>
    </row>
    <row r="482" spans="1:11" ht="12.75">
      <c r="A482" s="148" t="s">
        <v>615</v>
      </c>
      <c r="B482" s="132" t="s">
        <v>502</v>
      </c>
      <c r="C482" s="133">
        <v>32854.92</v>
      </c>
      <c r="D482" s="133">
        <v>10055.11</v>
      </c>
      <c r="E482" s="133">
        <v>-22799.81</v>
      </c>
      <c r="F482" s="134">
        <v>0</v>
      </c>
      <c r="G482" s="134">
        <v>0</v>
      </c>
      <c r="H482" s="133">
        <v>0</v>
      </c>
      <c r="I482" s="134">
        <v>0</v>
      </c>
      <c r="J482" s="134">
        <v>0</v>
      </c>
      <c r="K482" s="133">
        <v>-22799.81</v>
      </c>
    </row>
    <row r="483" spans="1:11" ht="12.75">
      <c r="A483" s="148" t="s">
        <v>615</v>
      </c>
      <c r="B483" s="132" t="s">
        <v>547</v>
      </c>
      <c r="C483" s="133">
        <v>2579.12</v>
      </c>
      <c r="D483" s="133">
        <v>1184.6</v>
      </c>
      <c r="E483" s="133">
        <v>0</v>
      </c>
      <c r="F483" s="134">
        <v>0</v>
      </c>
      <c r="G483" s="134">
        <v>0</v>
      </c>
      <c r="H483" s="133">
        <v>-135.4</v>
      </c>
      <c r="I483" s="134">
        <v>0</v>
      </c>
      <c r="J483" s="134">
        <v>0</v>
      </c>
      <c r="K483" s="133">
        <v>-135.4</v>
      </c>
    </row>
    <row r="484" spans="1:11" ht="12.75">
      <c r="A484" s="148" t="s">
        <v>615</v>
      </c>
      <c r="B484" s="132" t="s">
        <v>549</v>
      </c>
      <c r="C484" s="133">
        <v>32486.1</v>
      </c>
      <c r="D484" s="133">
        <v>8119.91</v>
      </c>
      <c r="E484" s="133">
        <v>0</v>
      </c>
      <c r="F484" s="134">
        <v>0</v>
      </c>
      <c r="G484" s="134">
        <v>0</v>
      </c>
      <c r="H484" s="133">
        <v>-2539.43</v>
      </c>
      <c r="I484" s="134">
        <v>0</v>
      </c>
      <c r="J484" s="134">
        <v>0</v>
      </c>
      <c r="K484" s="133">
        <v>-2539.43</v>
      </c>
    </row>
    <row r="485" spans="1:11" ht="12.75">
      <c r="A485" s="148" t="s">
        <v>615</v>
      </c>
      <c r="B485" s="132" t="s">
        <v>551</v>
      </c>
      <c r="C485" s="133">
        <v>52617.79</v>
      </c>
      <c r="D485" s="133">
        <v>17871</v>
      </c>
      <c r="E485" s="133">
        <v>-34746.79</v>
      </c>
      <c r="F485" s="134">
        <v>0</v>
      </c>
      <c r="G485" s="134">
        <v>0</v>
      </c>
      <c r="H485" s="133">
        <v>0</v>
      </c>
      <c r="I485" s="134">
        <v>0</v>
      </c>
      <c r="J485" s="134">
        <v>0</v>
      </c>
      <c r="K485" s="133">
        <v>-34746.79</v>
      </c>
    </row>
    <row r="486" spans="1:11" ht="12.75">
      <c r="A486" s="148" t="s">
        <v>615</v>
      </c>
      <c r="B486" s="132" t="s">
        <v>553</v>
      </c>
      <c r="C486" s="133">
        <v>158730</v>
      </c>
      <c r="D486" s="133">
        <v>96825.3</v>
      </c>
      <c r="E486" s="133">
        <v>0</v>
      </c>
      <c r="F486" s="134">
        <v>0</v>
      </c>
      <c r="G486" s="134">
        <v>0</v>
      </c>
      <c r="H486" s="133">
        <v>-10327.97</v>
      </c>
      <c r="I486" s="134">
        <v>0</v>
      </c>
      <c r="J486" s="134">
        <v>0</v>
      </c>
      <c r="K486" s="133">
        <v>-10327.97</v>
      </c>
    </row>
    <row r="487" spans="1:11" ht="12.75">
      <c r="A487" s="148" t="s">
        <v>615</v>
      </c>
      <c r="B487" s="132" t="s">
        <v>553</v>
      </c>
      <c r="C487" s="133">
        <v>141593</v>
      </c>
      <c r="D487" s="133">
        <v>86371.73</v>
      </c>
      <c r="E487" s="133">
        <v>-55221.27</v>
      </c>
      <c r="F487" s="134">
        <v>0</v>
      </c>
      <c r="G487" s="134">
        <v>0</v>
      </c>
      <c r="H487" s="133">
        <v>0</v>
      </c>
      <c r="I487" s="134">
        <v>0</v>
      </c>
      <c r="J487" s="134">
        <v>0</v>
      </c>
      <c r="K487" s="133">
        <v>-55221.27</v>
      </c>
    </row>
    <row r="488" spans="1:11" ht="12.75">
      <c r="A488" s="148" t="s">
        <v>615</v>
      </c>
      <c r="B488" s="132" t="s">
        <v>555</v>
      </c>
      <c r="C488" s="133">
        <v>19473.43</v>
      </c>
      <c r="D488" s="133">
        <v>2803.34</v>
      </c>
      <c r="E488" s="133">
        <v>0</v>
      </c>
      <c r="F488" s="134">
        <v>0</v>
      </c>
      <c r="G488" s="134">
        <v>0</v>
      </c>
      <c r="H488" s="133">
        <v>-454.6</v>
      </c>
      <c r="I488" s="134">
        <v>0</v>
      </c>
      <c r="J488" s="134">
        <v>0</v>
      </c>
      <c r="K488" s="133">
        <v>-454.6</v>
      </c>
    </row>
    <row r="489" spans="1:11" ht="12.75">
      <c r="A489" s="148" t="s">
        <v>615</v>
      </c>
      <c r="B489" s="132" t="s">
        <v>557</v>
      </c>
      <c r="C489" s="133">
        <v>4410.5</v>
      </c>
      <c r="D489" s="133">
        <v>247.9</v>
      </c>
      <c r="E489" s="133">
        <v>0</v>
      </c>
      <c r="F489" s="134">
        <v>0</v>
      </c>
      <c r="G489" s="134">
        <v>0</v>
      </c>
      <c r="H489" s="133">
        <v>-71.89</v>
      </c>
      <c r="I489" s="134">
        <v>0</v>
      </c>
      <c r="J489" s="134">
        <v>0</v>
      </c>
      <c r="K489" s="133">
        <v>-71.89</v>
      </c>
    </row>
    <row r="490" spans="1:11" ht="12.75">
      <c r="A490" s="148" t="s">
        <v>615</v>
      </c>
      <c r="B490" s="132" t="s">
        <v>557</v>
      </c>
      <c r="C490" s="133">
        <v>7469.99</v>
      </c>
      <c r="D490" s="133">
        <v>320.4</v>
      </c>
      <c r="E490" s="133">
        <v>-7149.59</v>
      </c>
      <c r="F490" s="134">
        <v>0</v>
      </c>
      <c r="G490" s="134">
        <v>0</v>
      </c>
      <c r="H490" s="133">
        <v>0</v>
      </c>
      <c r="I490" s="134">
        <v>0</v>
      </c>
      <c r="J490" s="134">
        <v>0</v>
      </c>
      <c r="K490" s="133">
        <v>-7149.59</v>
      </c>
    </row>
    <row r="491" spans="1:11" ht="12.75">
      <c r="A491" s="148" t="s">
        <v>615</v>
      </c>
      <c r="B491" s="132" t="s">
        <v>559</v>
      </c>
      <c r="C491" s="133">
        <v>2365</v>
      </c>
      <c r="D491" s="133">
        <v>1100</v>
      </c>
      <c r="E491" s="133">
        <v>0</v>
      </c>
      <c r="F491" s="134">
        <v>0</v>
      </c>
      <c r="G491" s="134">
        <v>0</v>
      </c>
      <c r="H491" s="133">
        <v>-500</v>
      </c>
      <c r="I491" s="134">
        <v>0</v>
      </c>
      <c r="J491" s="134">
        <v>0</v>
      </c>
      <c r="K491" s="133">
        <v>-500</v>
      </c>
    </row>
    <row r="492" spans="1:11" ht="12.75">
      <c r="A492" s="148" t="s">
        <v>615</v>
      </c>
      <c r="B492" s="132" t="s">
        <v>559</v>
      </c>
      <c r="C492" s="133">
        <v>18599.6</v>
      </c>
      <c r="D492" s="133">
        <v>2630.76</v>
      </c>
      <c r="E492" s="133">
        <v>-15968.84</v>
      </c>
      <c r="F492" s="134">
        <v>0</v>
      </c>
      <c r="G492" s="134">
        <v>0</v>
      </c>
      <c r="H492" s="133">
        <v>0</v>
      </c>
      <c r="I492" s="134">
        <v>0</v>
      </c>
      <c r="J492" s="134">
        <v>0</v>
      </c>
      <c r="K492" s="133">
        <v>-15968.84</v>
      </c>
    </row>
    <row r="493" spans="1:11" ht="12.75">
      <c r="A493" s="148" t="s">
        <v>615</v>
      </c>
      <c r="B493" s="132" t="s">
        <v>561</v>
      </c>
      <c r="C493" s="133">
        <v>2081.53</v>
      </c>
      <c r="D493" s="133">
        <v>1789.24</v>
      </c>
      <c r="E493" s="133">
        <v>-292.29</v>
      </c>
      <c r="F493" s="134">
        <v>0</v>
      </c>
      <c r="G493" s="134">
        <v>0</v>
      </c>
      <c r="H493" s="133">
        <v>0</v>
      </c>
      <c r="I493" s="134">
        <v>0</v>
      </c>
      <c r="J493" s="134">
        <v>0</v>
      </c>
      <c r="K493" s="133">
        <v>-292.29</v>
      </c>
    </row>
    <row r="494" spans="1:11" ht="12.75">
      <c r="A494" s="148" t="s">
        <v>615</v>
      </c>
      <c r="B494" s="132" t="s">
        <v>563</v>
      </c>
      <c r="C494" s="133">
        <v>20092.46</v>
      </c>
      <c r="D494" s="133">
        <v>6402.72</v>
      </c>
      <c r="E494" s="133">
        <v>-13689.74</v>
      </c>
      <c r="F494" s="134">
        <v>0</v>
      </c>
      <c r="G494" s="134">
        <v>0</v>
      </c>
      <c r="H494" s="133">
        <v>0</v>
      </c>
      <c r="I494" s="134">
        <v>0</v>
      </c>
      <c r="J494" s="134">
        <v>0</v>
      </c>
      <c r="K494" s="133">
        <v>-13689.74</v>
      </c>
    </row>
    <row r="495" spans="1:11" ht="12.75">
      <c r="A495" s="239" t="s">
        <v>606</v>
      </c>
      <c r="B495" s="240"/>
      <c r="C495" s="135">
        <f>SUM(C464:C494)</f>
        <v>815343.7799999999</v>
      </c>
      <c r="D495" s="135">
        <f>SUM(D464:D494)</f>
        <v>289792.12000000005</v>
      </c>
      <c r="E495" s="135">
        <f>SUM(E464:E494)</f>
        <v>-201772.52999999997</v>
      </c>
      <c r="F495" s="135">
        <v>0</v>
      </c>
      <c r="G495" s="135">
        <v>0</v>
      </c>
      <c r="H495" s="135">
        <f>SUM(H464:H494)</f>
        <v>-18931.649999999994</v>
      </c>
      <c r="I495" s="135">
        <v>0</v>
      </c>
      <c r="J495" s="135">
        <v>0</v>
      </c>
      <c r="K495" s="135">
        <f>SUM(K464:K494)</f>
        <v>-220704.18</v>
      </c>
    </row>
    <row r="496" spans="1:11" ht="12.75">
      <c r="A496" s="148" t="s">
        <v>615</v>
      </c>
      <c r="B496" s="134" t="s">
        <v>565</v>
      </c>
      <c r="C496" s="136">
        <v>800</v>
      </c>
      <c r="D496" s="136">
        <v>621.24</v>
      </c>
      <c r="E496" s="136">
        <v>0</v>
      </c>
      <c r="F496" s="137">
        <v>0</v>
      </c>
      <c r="G496" s="137">
        <v>0</v>
      </c>
      <c r="H496" s="136">
        <v>37.24</v>
      </c>
      <c r="I496" s="137">
        <v>0</v>
      </c>
      <c r="J496" s="137">
        <v>0</v>
      </c>
      <c r="K496" s="136">
        <v>37.24</v>
      </c>
    </row>
    <row r="497" spans="1:11" ht="12.75">
      <c r="A497" s="148" t="s">
        <v>615</v>
      </c>
      <c r="B497" s="134" t="s">
        <v>565</v>
      </c>
      <c r="C497" s="136">
        <v>26197.9</v>
      </c>
      <c r="D497" s="136">
        <v>7141.15</v>
      </c>
      <c r="E497" s="136">
        <v>-19056.75</v>
      </c>
      <c r="F497" s="137">
        <v>0</v>
      </c>
      <c r="G497" s="137">
        <v>0</v>
      </c>
      <c r="H497" s="136">
        <v>0</v>
      </c>
      <c r="I497" s="137">
        <v>0</v>
      </c>
      <c r="J497" s="137">
        <v>0</v>
      </c>
      <c r="K497" s="136">
        <v>-19056.75</v>
      </c>
    </row>
    <row r="498" spans="1:11" ht="12.75">
      <c r="A498" s="148" t="s">
        <v>615</v>
      </c>
      <c r="B498" s="134" t="s">
        <v>567</v>
      </c>
      <c r="C498" s="136">
        <v>10090.5</v>
      </c>
      <c r="D498" s="136">
        <v>4372.76</v>
      </c>
      <c r="E498" s="136">
        <v>-5717.74</v>
      </c>
      <c r="F498" s="137">
        <v>0</v>
      </c>
      <c r="G498" s="137">
        <v>0</v>
      </c>
      <c r="H498" s="136">
        <v>0</v>
      </c>
      <c r="I498" s="137">
        <v>0</v>
      </c>
      <c r="J498" s="137">
        <v>0</v>
      </c>
      <c r="K498" s="136">
        <v>-5717.74</v>
      </c>
    </row>
    <row r="499" spans="1:11" ht="12.75">
      <c r="A499" s="148" t="s">
        <v>615</v>
      </c>
      <c r="B499" s="134" t="s">
        <v>569</v>
      </c>
      <c r="C499" s="136">
        <v>10687.09</v>
      </c>
      <c r="D499" s="136">
        <v>5320.59</v>
      </c>
      <c r="E499" s="136">
        <v>-5366.5</v>
      </c>
      <c r="F499" s="137">
        <v>0</v>
      </c>
      <c r="G499" s="137">
        <v>0</v>
      </c>
      <c r="H499" s="136">
        <v>0</v>
      </c>
      <c r="I499" s="137">
        <v>0</v>
      </c>
      <c r="J499" s="137">
        <v>0</v>
      </c>
      <c r="K499" s="136">
        <v>-5366.5</v>
      </c>
    </row>
    <row r="500" spans="1:11" ht="12.75">
      <c r="A500" s="148" t="s">
        <v>615</v>
      </c>
      <c r="B500" s="134" t="s">
        <v>571</v>
      </c>
      <c r="C500" s="136">
        <v>24660.54</v>
      </c>
      <c r="D500" s="136">
        <v>14566.98</v>
      </c>
      <c r="E500" s="136">
        <v>-10093.56</v>
      </c>
      <c r="F500" s="137">
        <v>0</v>
      </c>
      <c r="G500" s="137">
        <v>0</v>
      </c>
      <c r="H500" s="136">
        <v>0</v>
      </c>
      <c r="I500" s="137">
        <v>0</v>
      </c>
      <c r="J500" s="137">
        <v>0</v>
      </c>
      <c r="K500" s="136">
        <v>-10093.56</v>
      </c>
    </row>
    <row r="501" spans="1:11" ht="12.75">
      <c r="A501" s="148" t="s">
        <v>615</v>
      </c>
      <c r="B501" s="134" t="s">
        <v>573</v>
      </c>
      <c r="C501" s="136">
        <v>15463.94</v>
      </c>
      <c r="D501" s="136">
        <v>6652</v>
      </c>
      <c r="E501" s="136">
        <v>-8811.94</v>
      </c>
      <c r="F501" s="137">
        <v>0</v>
      </c>
      <c r="G501" s="137">
        <v>0</v>
      </c>
      <c r="H501" s="136">
        <v>0</v>
      </c>
      <c r="I501" s="137">
        <v>0</v>
      </c>
      <c r="J501" s="137">
        <v>0</v>
      </c>
      <c r="K501" s="136">
        <v>-8811.94</v>
      </c>
    </row>
    <row r="502" spans="1:11" ht="12.75">
      <c r="A502" s="148" t="s">
        <v>615</v>
      </c>
      <c r="B502" s="134" t="s">
        <v>575</v>
      </c>
      <c r="C502" s="136">
        <v>14876</v>
      </c>
      <c r="D502" s="136">
        <v>9047.88</v>
      </c>
      <c r="E502" s="136">
        <v>0</v>
      </c>
      <c r="F502" s="137">
        <v>0</v>
      </c>
      <c r="G502" s="137">
        <v>0</v>
      </c>
      <c r="H502" s="136">
        <v>-162.72</v>
      </c>
      <c r="I502" s="137">
        <v>0</v>
      </c>
      <c r="J502" s="137">
        <v>0</v>
      </c>
      <c r="K502" s="136">
        <v>-162.72</v>
      </c>
    </row>
    <row r="503" spans="1:11" ht="12.75">
      <c r="A503" s="148" t="s">
        <v>615</v>
      </c>
      <c r="B503" s="134" t="s">
        <v>575</v>
      </c>
      <c r="C503" s="136">
        <v>16910.17</v>
      </c>
      <c r="D503" s="136">
        <v>10932.86</v>
      </c>
      <c r="E503" s="136">
        <v>-5977.31</v>
      </c>
      <c r="F503" s="137">
        <v>0</v>
      </c>
      <c r="G503" s="137">
        <v>0</v>
      </c>
      <c r="H503" s="136">
        <v>0</v>
      </c>
      <c r="I503" s="137">
        <v>0</v>
      </c>
      <c r="J503" s="137">
        <v>0</v>
      </c>
      <c r="K503" s="138">
        <v>-5977.31</v>
      </c>
    </row>
    <row r="504" spans="1:11" ht="12.75">
      <c r="A504" s="239" t="s">
        <v>232</v>
      </c>
      <c r="B504" s="240"/>
      <c r="C504" s="135">
        <f>SUM(C496:C503)</f>
        <v>119686.14</v>
      </c>
      <c r="D504" s="135">
        <f>SUM(D496:D503)</f>
        <v>58655.46</v>
      </c>
      <c r="E504" s="135">
        <f>SUM(E496:E503)</f>
        <v>-55023.799999999996</v>
      </c>
      <c r="F504" s="135">
        <v>0</v>
      </c>
      <c r="G504" s="135">
        <v>0</v>
      </c>
      <c r="H504" s="135">
        <f>SUM(H496:H503)</f>
        <v>-125.47999999999999</v>
      </c>
      <c r="I504" s="135">
        <v>0</v>
      </c>
      <c r="J504" s="135">
        <v>0</v>
      </c>
      <c r="K504" s="135">
        <f>SUM(K496:K503)</f>
        <v>-55149.28</v>
      </c>
    </row>
    <row r="505" spans="1:11" ht="12.75">
      <c r="A505" s="148" t="s">
        <v>615</v>
      </c>
      <c r="B505" s="134" t="s">
        <v>579</v>
      </c>
      <c r="C505" s="133">
        <v>14896.34</v>
      </c>
      <c r="D505" s="133">
        <v>16048</v>
      </c>
      <c r="E505" s="133">
        <v>1151.66</v>
      </c>
      <c r="F505" s="134">
        <v>0</v>
      </c>
      <c r="G505" s="134">
        <v>0</v>
      </c>
      <c r="H505" s="133">
        <v>0</v>
      </c>
      <c r="I505" s="134">
        <v>0</v>
      </c>
      <c r="J505" s="134">
        <v>0</v>
      </c>
      <c r="K505" s="133">
        <v>1151.66</v>
      </c>
    </row>
    <row r="506" spans="1:11" ht="12.75">
      <c r="A506" s="148" t="s">
        <v>615</v>
      </c>
      <c r="B506" s="134" t="s">
        <v>580</v>
      </c>
      <c r="C506" s="133">
        <v>11901.85</v>
      </c>
      <c r="D506" s="133">
        <v>12968.21</v>
      </c>
      <c r="E506" s="133">
        <v>0</v>
      </c>
      <c r="F506" s="134">
        <v>0</v>
      </c>
      <c r="G506" s="134">
        <v>0</v>
      </c>
      <c r="H506" s="133">
        <v>776.39</v>
      </c>
      <c r="I506" s="134">
        <v>0</v>
      </c>
      <c r="J506" s="134">
        <v>0</v>
      </c>
      <c r="K506" s="133">
        <v>776.39</v>
      </c>
    </row>
    <row r="507" spans="1:11" ht="12.75">
      <c r="A507" s="148" t="s">
        <v>615</v>
      </c>
      <c r="B507" s="134" t="s">
        <v>580</v>
      </c>
      <c r="C507" s="133">
        <v>13308.84</v>
      </c>
      <c r="D507" s="133">
        <v>26875.8</v>
      </c>
      <c r="E507" s="133">
        <v>13566.96</v>
      </c>
      <c r="F507" s="134">
        <v>0</v>
      </c>
      <c r="G507" s="134">
        <v>0</v>
      </c>
      <c r="H507" s="133">
        <v>0</v>
      </c>
      <c r="I507" s="134">
        <v>0</v>
      </c>
      <c r="J507" s="134">
        <v>0</v>
      </c>
      <c r="K507" s="133">
        <v>13566.96</v>
      </c>
    </row>
    <row r="508" spans="1:11" ht="12.75">
      <c r="A508" s="148" t="s">
        <v>615</v>
      </c>
      <c r="B508" s="134" t="s">
        <v>581</v>
      </c>
      <c r="C508" s="133">
        <v>16670.95</v>
      </c>
      <c r="D508" s="133">
        <v>16603.7</v>
      </c>
      <c r="E508" s="133">
        <v>0</v>
      </c>
      <c r="F508" s="134">
        <v>0</v>
      </c>
      <c r="G508" s="134">
        <v>0</v>
      </c>
      <c r="H508" s="133">
        <v>-67.25</v>
      </c>
      <c r="I508" s="134">
        <v>0</v>
      </c>
      <c r="J508" s="134">
        <v>0</v>
      </c>
      <c r="K508" s="133">
        <v>-67.25</v>
      </c>
    </row>
    <row r="509" spans="1:11" ht="12.75">
      <c r="A509" s="148" t="s">
        <v>615</v>
      </c>
      <c r="B509" s="134" t="s">
        <v>581</v>
      </c>
      <c r="C509" s="133">
        <v>14225.7</v>
      </c>
      <c r="D509" s="133">
        <v>30319.8</v>
      </c>
      <c r="E509" s="133">
        <v>16094.1</v>
      </c>
      <c r="F509" s="134">
        <v>0</v>
      </c>
      <c r="G509" s="134">
        <v>0</v>
      </c>
      <c r="H509" s="133">
        <v>0</v>
      </c>
      <c r="I509" s="134">
        <v>0</v>
      </c>
      <c r="J509" s="134">
        <v>0</v>
      </c>
      <c r="K509" s="133">
        <v>16094.1</v>
      </c>
    </row>
    <row r="510" spans="1:11" ht="12.75">
      <c r="A510" s="148" t="s">
        <v>615</v>
      </c>
      <c r="B510" s="134" t="s">
        <v>582</v>
      </c>
      <c r="C510" s="133">
        <v>21099.5</v>
      </c>
      <c r="D510" s="133">
        <v>22326.2</v>
      </c>
      <c r="E510" s="133">
        <v>0</v>
      </c>
      <c r="F510" s="134">
        <v>0</v>
      </c>
      <c r="G510" s="134">
        <v>0</v>
      </c>
      <c r="H510" s="133">
        <v>1227.24</v>
      </c>
      <c r="I510" s="134">
        <v>0</v>
      </c>
      <c r="J510" s="134">
        <v>0</v>
      </c>
      <c r="K510" s="133">
        <v>1227.24</v>
      </c>
    </row>
    <row r="511" spans="1:11" ht="12.75">
      <c r="A511" s="148" t="s">
        <v>615</v>
      </c>
      <c r="B511" s="134" t="s">
        <v>582</v>
      </c>
      <c r="C511" s="133">
        <v>14288.36</v>
      </c>
      <c r="D511" s="133">
        <v>30248.4</v>
      </c>
      <c r="E511" s="133">
        <v>15960.04</v>
      </c>
      <c r="F511" s="134">
        <v>0</v>
      </c>
      <c r="G511" s="134">
        <v>0</v>
      </c>
      <c r="H511" s="133">
        <v>0</v>
      </c>
      <c r="I511" s="134">
        <v>0</v>
      </c>
      <c r="J511" s="134">
        <v>0</v>
      </c>
      <c r="K511" s="133">
        <v>15960.04</v>
      </c>
    </row>
    <row r="512" spans="1:11" ht="12.75">
      <c r="A512" s="148" t="s">
        <v>615</v>
      </c>
      <c r="B512" s="134" t="s">
        <v>583</v>
      </c>
      <c r="C512" s="133">
        <v>3542.76</v>
      </c>
      <c r="D512" s="133">
        <v>3528</v>
      </c>
      <c r="E512" s="133">
        <v>0</v>
      </c>
      <c r="F512" s="134">
        <v>0</v>
      </c>
      <c r="G512" s="134">
        <v>0</v>
      </c>
      <c r="H512" s="133">
        <v>-14.76</v>
      </c>
      <c r="I512" s="134">
        <v>0</v>
      </c>
      <c r="J512" s="134">
        <v>0</v>
      </c>
      <c r="K512" s="133">
        <v>-14.76</v>
      </c>
    </row>
    <row r="513" spans="1:11" ht="12.75">
      <c r="A513" s="148" t="s">
        <v>615</v>
      </c>
      <c r="B513" s="134" t="s">
        <v>583</v>
      </c>
      <c r="C513" s="133">
        <v>20353.83</v>
      </c>
      <c r="D513" s="133">
        <v>40219.2</v>
      </c>
      <c r="E513" s="133">
        <v>19865.37</v>
      </c>
      <c r="F513" s="134">
        <v>0</v>
      </c>
      <c r="G513" s="134">
        <v>0</v>
      </c>
      <c r="H513" s="133">
        <v>0</v>
      </c>
      <c r="I513" s="134">
        <v>0</v>
      </c>
      <c r="J513" s="134">
        <v>0</v>
      </c>
      <c r="K513" s="133">
        <v>19865.37</v>
      </c>
    </row>
    <row r="514" spans="1:11" ht="12.75">
      <c r="A514" s="148" t="s">
        <v>615</v>
      </c>
      <c r="B514" s="134" t="s">
        <v>584</v>
      </c>
      <c r="C514" s="133">
        <v>21266.06</v>
      </c>
      <c r="D514" s="133">
        <v>35725.5</v>
      </c>
      <c r="E514" s="133">
        <v>0</v>
      </c>
      <c r="F514" s="134">
        <v>0</v>
      </c>
      <c r="G514" s="134">
        <v>0</v>
      </c>
      <c r="H514" s="133">
        <v>3549.2</v>
      </c>
      <c r="I514" s="134">
        <v>0</v>
      </c>
      <c r="J514" s="134">
        <v>0</v>
      </c>
      <c r="K514" s="133">
        <v>3549.2</v>
      </c>
    </row>
    <row r="515" spans="1:11" ht="12.75">
      <c r="A515" s="148" t="s">
        <v>615</v>
      </c>
      <c r="B515" s="134" t="s">
        <v>584</v>
      </c>
      <c r="C515" s="133">
        <v>31074.09</v>
      </c>
      <c r="D515" s="133">
        <v>45900</v>
      </c>
      <c r="E515" s="133">
        <v>14825.91</v>
      </c>
      <c r="F515" s="134">
        <v>0</v>
      </c>
      <c r="G515" s="134">
        <v>0</v>
      </c>
      <c r="H515" s="133">
        <v>0</v>
      </c>
      <c r="I515" s="134">
        <v>0</v>
      </c>
      <c r="J515" s="134">
        <v>0</v>
      </c>
      <c r="K515" s="133">
        <v>14825.91</v>
      </c>
    </row>
    <row r="516" spans="1:11" ht="12.75">
      <c r="A516" s="148" t="s">
        <v>615</v>
      </c>
      <c r="B516" s="134" t="s">
        <v>585</v>
      </c>
      <c r="C516" s="133">
        <v>58771.31</v>
      </c>
      <c r="D516" s="133">
        <v>99398</v>
      </c>
      <c r="E516" s="133">
        <v>0</v>
      </c>
      <c r="F516" s="134">
        <v>0</v>
      </c>
      <c r="G516" s="134">
        <v>0</v>
      </c>
      <c r="H516" s="133">
        <v>10348</v>
      </c>
      <c r="I516" s="134">
        <v>0</v>
      </c>
      <c r="J516" s="134">
        <v>0</v>
      </c>
      <c r="K516" s="133">
        <v>10348</v>
      </c>
    </row>
    <row r="517" spans="1:11" ht="12.75">
      <c r="A517" s="148" t="s">
        <v>615</v>
      </c>
      <c r="B517" s="134" t="s">
        <v>585</v>
      </c>
      <c r="C517" s="133">
        <v>17300.71</v>
      </c>
      <c r="D517" s="133">
        <v>32495.5</v>
      </c>
      <c r="E517" s="133">
        <v>15194.79</v>
      </c>
      <c r="F517" s="134">
        <v>0</v>
      </c>
      <c r="G517" s="134">
        <v>0</v>
      </c>
      <c r="H517" s="133">
        <v>0</v>
      </c>
      <c r="I517" s="134">
        <v>0</v>
      </c>
      <c r="J517" s="134">
        <v>0</v>
      </c>
      <c r="K517" s="133">
        <v>15194.79</v>
      </c>
    </row>
    <row r="518" spans="1:11" ht="12.75">
      <c r="A518" s="148" t="s">
        <v>615</v>
      </c>
      <c r="B518" s="134" t="s">
        <v>586</v>
      </c>
      <c r="C518" s="133">
        <v>26403.45</v>
      </c>
      <c r="D518" s="133">
        <v>32604</v>
      </c>
      <c r="E518" s="133">
        <v>0</v>
      </c>
      <c r="F518" s="134">
        <v>0</v>
      </c>
      <c r="G518" s="134">
        <v>0</v>
      </c>
      <c r="H518" s="133">
        <v>3405.6</v>
      </c>
      <c r="I518" s="134">
        <v>0</v>
      </c>
      <c r="J518" s="134">
        <v>0</v>
      </c>
      <c r="K518" s="133">
        <v>3405.6</v>
      </c>
    </row>
    <row r="519" spans="1:11" ht="12.75">
      <c r="A519" s="148" t="s">
        <v>615</v>
      </c>
      <c r="B519" s="134" t="s">
        <v>587</v>
      </c>
      <c r="C519" s="133">
        <v>7589.52</v>
      </c>
      <c r="D519" s="133">
        <v>8392.8</v>
      </c>
      <c r="E519" s="133">
        <v>0</v>
      </c>
      <c r="F519" s="134">
        <v>0</v>
      </c>
      <c r="G519" s="134">
        <v>0</v>
      </c>
      <c r="H519" s="133">
        <v>936</v>
      </c>
      <c r="I519" s="134">
        <v>0</v>
      </c>
      <c r="J519" s="134">
        <v>0</v>
      </c>
      <c r="K519" s="133">
        <v>936</v>
      </c>
    </row>
    <row r="520" spans="1:11" ht="12.75">
      <c r="A520" s="131"/>
      <c r="C520" s="146">
        <f>SUM(C505:C519)</f>
        <v>292693.27</v>
      </c>
      <c r="D520" s="146">
        <f>SUM(D505:D519)</f>
        <v>453653.11</v>
      </c>
      <c r="E520" s="146">
        <f>SUM(E505:E519)</f>
        <v>96658.83000000002</v>
      </c>
      <c r="F520" s="146"/>
      <c r="G520" s="146"/>
      <c r="H520" s="146">
        <f>SUM(H505:H519)</f>
        <v>20160.42</v>
      </c>
      <c r="I520" s="146"/>
      <c r="J520" s="146"/>
      <c r="K520" s="146">
        <f>SUM(K505:K519)</f>
        <v>116819.25</v>
      </c>
    </row>
    <row r="521" spans="1:11" ht="12.75">
      <c r="A521" s="144" t="s">
        <v>607</v>
      </c>
      <c r="B521" s="141"/>
      <c r="C521" s="135">
        <f>C520+C504+C495</f>
        <v>1227723.19</v>
      </c>
      <c r="D521" s="135">
        <f>D520+D504+D495</f>
        <v>802100.6900000001</v>
      </c>
      <c r="E521" s="135">
        <f>E520+E504+E495</f>
        <v>-160137.49999999994</v>
      </c>
      <c r="F521" s="135">
        <v>0</v>
      </c>
      <c r="G521" s="135">
        <v>0</v>
      </c>
      <c r="H521" s="135">
        <f>H520+H504+H495</f>
        <v>1103.2900000000045</v>
      </c>
      <c r="I521" s="135">
        <v>0</v>
      </c>
      <c r="J521" s="135">
        <v>0</v>
      </c>
      <c r="K521" s="135">
        <f>K520+K504+K495</f>
        <v>-159034.21</v>
      </c>
    </row>
    <row r="524" spans="1:11" ht="12.75">
      <c r="A524" s="149" t="s">
        <v>616</v>
      </c>
      <c r="B524" s="149"/>
      <c r="C524" s="149"/>
      <c r="D524" s="149"/>
      <c r="E524" s="149"/>
      <c r="F524" s="149"/>
      <c r="G524" s="149"/>
      <c r="H524" s="149"/>
      <c r="I524" s="149"/>
      <c r="J524" s="149" t="s">
        <v>576</v>
      </c>
      <c r="K524" s="149"/>
    </row>
  </sheetData>
  <sheetProtection/>
  <mergeCells count="25">
    <mergeCell ref="A504:B504"/>
    <mergeCell ref="A334:B334"/>
    <mergeCell ref="A381:B381"/>
    <mergeCell ref="A390:B390"/>
    <mergeCell ref="A438:B438"/>
    <mergeCell ref="A447:B447"/>
    <mergeCell ref="A495:B495"/>
    <mergeCell ref="A166:B166"/>
    <mergeCell ref="A213:B213"/>
    <mergeCell ref="A222:B222"/>
    <mergeCell ref="A269:B269"/>
    <mergeCell ref="A278:B278"/>
    <mergeCell ref="A325:B325"/>
    <mergeCell ref="A54:B54"/>
    <mergeCell ref="A69:B69"/>
    <mergeCell ref="A101:B101"/>
    <mergeCell ref="A110:B110"/>
    <mergeCell ref="A125:B125"/>
    <mergeCell ref="A157:B157"/>
    <mergeCell ref="A1:D1"/>
    <mergeCell ref="A2:D2"/>
    <mergeCell ref="A4:D4"/>
    <mergeCell ref="B10:H10"/>
    <mergeCell ref="A13:B13"/>
    <mergeCell ref="A45:B4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43">
      <selection activeCell="R35" sqref="R35"/>
    </sheetView>
  </sheetViews>
  <sheetFormatPr defaultColWidth="9.140625" defaultRowHeight="12.75"/>
  <cols>
    <col min="1" max="1" width="28.7109375" style="364" customWidth="1"/>
    <col min="2" max="2" width="9.140625" style="247" customWidth="1"/>
    <col min="3" max="3" width="5.28125" style="247" customWidth="1"/>
    <col min="4" max="4" width="7.8515625" style="247" customWidth="1"/>
    <col min="5" max="5" width="5.140625" style="247" customWidth="1"/>
    <col min="6" max="6" width="8.8515625" style="247" customWidth="1"/>
    <col min="7" max="7" width="5.140625" style="247" customWidth="1"/>
    <col min="8" max="8" width="12.00390625" style="247" customWidth="1"/>
    <col min="9" max="9" width="4.8515625" style="247" customWidth="1"/>
    <col min="10" max="10" width="10.7109375" style="247" customWidth="1"/>
    <col min="11" max="11" width="4.57421875" style="247" customWidth="1"/>
    <col min="12" max="12" width="12.8515625" style="247" customWidth="1"/>
    <col min="13" max="13" width="4.57421875" style="247" customWidth="1"/>
    <col min="14" max="14" width="10.7109375" style="247" customWidth="1"/>
    <col min="15" max="15" width="5.28125" style="247" customWidth="1"/>
    <col min="16" max="16" width="10.57421875" style="247" bestFit="1" customWidth="1"/>
    <col min="17" max="16384" width="9.140625" style="364" customWidth="1"/>
  </cols>
  <sheetData>
    <row r="1" spans="1:18" s="247" customFormat="1" ht="12.75">
      <c r="A1" s="244" t="s">
        <v>489</v>
      </c>
      <c r="B1" s="244"/>
      <c r="C1" s="244"/>
      <c r="D1" s="244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/>
      <c r="R1" s="246"/>
    </row>
    <row r="2" spans="1:18" s="247" customFormat="1" ht="12.75">
      <c r="A2" s="248" t="s">
        <v>589</v>
      </c>
      <c r="B2" s="249"/>
      <c r="C2" s="249"/>
      <c r="D2" s="249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  <c r="R2" s="246"/>
    </row>
    <row r="3" spans="1:18" s="247" customFormat="1" ht="12.75">
      <c r="A3" s="244" t="s">
        <v>617</v>
      </c>
      <c r="B3" s="244"/>
      <c r="C3" s="244"/>
      <c r="D3" s="244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50"/>
      <c r="R3" s="250"/>
    </row>
    <row r="4" spans="1:18" s="247" customFormat="1" ht="12.75">
      <c r="A4" s="248" t="s">
        <v>490</v>
      </c>
      <c r="B4" s="251"/>
      <c r="C4" s="251"/>
      <c r="D4" s="251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50"/>
      <c r="R4" s="250"/>
    </row>
    <row r="5" spans="1:18" s="247" customFormat="1" ht="12.75">
      <c r="A5" s="248" t="s">
        <v>491</v>
      </c>
      <c r="B5" s="251"/>
      <c r="C5" s="251"/>
      <c r="D5" s="251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50"/>
      <c r="R5" s="250"/>
    </row>
    <row r="6" spans="1:18" s="247" customFormat="1" ht="12.75">
      <c r="A6" s="248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50"/>
      <c r="R6" s="250"/>
    </row>
    <row r="7" spans="1:18" s="247" customFormat="1" ht="12.75">
      <c r="A7" s="248" t="s">
        <v>618</v>
      </c>
      <c r="B7" s="116"/>
      <c r="C7" s="116"/>
      <c r="D7" s="252"/>
      <c r="E7" s="116"/>
      <c r="F7" s="253"/>
      <c r="G7" s="116"/>
      <c r="H7" s="116"/>
      <c r="I7" s="116"/>
      <c r="J7" s="249"/>
      <c r="K7" s="249"/>
      <c r="L7" s="249"/>
      <c r="M7" s="249"/>
      <c r="N7" s="249"/>
      <c r="O7" s="249"/>
      <c r="P7" s="249"/>
      <c r="Q7" s="250"/>
      <c r="R7" s="250"/>
    </row>
    <row r="8" spans="1:18" s="247" customFormat="1" ht="12.75" customHeight="1">
      <c r="A8" s="248"/>
      <c r="B8" s="116"/>
      <c r="C8" s="116"/>
      <c r="D8" s="252"/>
      <c r="E8" s="116"/>
      <c r="F8" s="253"/>
      <c r="G8" s="116"/>
      <c r="H8" s="116"/>
      <c r="I8" s="116"/>
      <c r="J8" s="249"/>
      <c r="K8" s="249"/>
      <c r="L8" s="249"/>
      <c r="M8" s="249"/>
      <c r="N8" s="249"/>
      <c r="O8" s="249"/>
      <c r="P8" s="249"/>
      <c r="Q8" s="250"/>
      <c r="R8" s="250"/>
    </row>
    <row r="9" spans="1:18" s="247" customFormat="1" ht="12.75" customHeight="1">
      <c r="A9" s="254" t="s">
        <v>619</v>
      </c>
      <c r="B9" s="255"/>
      <c r="C9" s="256" t="s">
        <v>2</v>
      </c>
      <c r="D9" s="257" t="s">
        <v>214</v>
      </c>
      <c r="E9" s="256" t="s">
        <v>2</v>
      </c>
      <c r="F9" s="258" t="s">
        <v>620</v>
      </c>
      <c r="G9" s="256" t="s">
        <v>2</v>
      </c>
      <c r="H9" s="231" t="s">
        <v>621</v>
      </c>
      <c r="I9" s="256" t="s">
        <v>2</v>
      </c>
      <c r="J9" s="258" t="s">
        <v>521</v>
      </c>
      <c r="K9" s="256" t="s">
        <v>2</v>
      </c>
      <c r="L9" s="259" t="s">
        <v>216</v>
      </c>
      <c r="M9" s="256" t="s">
        <v>2</v>
      </c>
      <c r="N9" s="260" t="s">
        <v>522</v>
      </c>
      <c r="O9" s="256" t="s">
        <v>2</v>
      </c>
      <c r="P9" s="261" t="s">
        <v>622</v>
      </c>
      <c r="Q9" s="250"/>
      <c r="R9" s="250"/>
    </row>
    <row r="10" spans="1:18" s="247" customFormat="1" ht="12.75">
      <c r="A10" s="262" t="s">
        <v>520</v>
      </c>
      <c r="B10" s="231" t="s">
        <v>623</v>
      </c>
      <c r="C10" s="263"/>
      <c r="D10" s="264"/>
      <c r="E10" s="263"/>
      <c r="F10" s="265"/>
      <c r="G10" s="263"/>
      <c r="H10" s="232"/>
      <c r="I10" s="263"/>
      <c r="J10" s="265"/>
      <c r="K10" s="263"/>
      <c r="L10" s="266"/>
      <c r="M10" s="263"/>
      <c r="N10" s="267"/>
      <c r="O10" s="263"/>
      <c r="P10" s="268"/>
      <c r="Q10" s="250"/>
      <c r="R10" s="250"/>
    </row>
    <row r="11" spans="1:18" s="247" customFormat="1" ht="12.75">
      <c r="A11" s="269"/>
      <c r="B11" s="232"/>
      <c r="C11" s="263"/>
      <c r="D11" s="264"/>
      <c r="E11" s="263"/>
      <c r="F11" s="265"/>
      <c r="G11" s="263"/>
      <c r="H11" s="232"/>
      <c r="I11" s="263"/>
      <c r="J11" s="265"/>
      <c r="K11" s="263"/>
      <c r="L11" s="266"/>
      <c r="M11" s="263"/>
      <c r="N11" s="267"/>
      <c r="O11" s="263"/>
      <c r="P11" s="268"/>
      <c r="Q11" s="250"/>
      <c r="R11" s="250"/>
    </row>
    <row r="12" spans="1:18" s="247" customFormat="1" ht="12.75">
      <c r="A12" s="270"/>
      <c r="B12" s="233"/>
      <c r="C12" s="263"/>
      <c r="D12" s="271"/>
      <c r="E12" s="263"/>
      <c r="F12" s="272"/>
      <c r="G12" s="263"/>
      <c r="H12" s="233"/>
      <c r="I12" s="263"/>
      <c r="J12" s="272"/>
      <c r="K12" s="263"/>
      <c r="L12" s="273"/>
      <c r="M12" s="263"/>
      <c r="N12" s="274"/>
      <c r="O12" s="263"/>
      <c r="P12" s="275"/>
      <c r="Q12" s="250"/>
      <c r="R12" s="250"/>
    </row>
    <row r="13" spans="1:18" s="247" customFormat="1" ht="12.75">
      <c r="A13" s="276">
        <v>1</v>
      </c>
      <c r="B13" s="277"/>
      <c r="C13" s="278"/>
      <c r="D13" s="279">
        <v>2</v>
      </c>
      <c r="E13" s="278"/>
      <c r="F13" s="280">
        <v>3</v>
      </c>
      <c r="G13" s="278"/>
      <c r="H13" s="150">
        <v>4</v>
      </c>
      <c r="I13" s="278"/>
      <c r="J13" s="280">
        <v>5</v>
      </c>
      <c r="K13" s="278"/>
      <c r="L13" s="281">
        <v>6</v>
      </c>
      <c r="M13" s="278"/>
      <c r="N13" s="280">
        <v>7</v>
      </c>
      <c r="O13" s="278"/>
      <c r="P13" s="280">
        <v>8</v>
      </c>
      <c r="Q13" s="250"/>
      <c r="R13" s="250"/>
    </row>
    <row r="14" spans="1:18" s="247" customFormat="1" ht="12.75">
      <c r="A14" s="282" t="s">
        <v>624</v>
      </c>
      <c r="B14" s="283"/>
      <c r="C14" s="284">
        <v>601</v>
      </c>
      <c r="D14" s="285"/>
      <c r="E14" s="284">
        <v>612</v>
      </c>
      <c r="F14" s="286"/>
      <c r="G14" s="284">
        <v>623</v>
      </c>
      <c r="H14" s="287"/>
      <c r="I14" s="284">
        <v>634</v>
      </c>
      <c r="J14" s="286"/>
      <c r="K14" s="284">
        <v>645</v>
      </c>
      <c r="L14" s="288"/>
      <c r="M14" s="284">
        <v>656</v>
      </c>
      <c r="N14" s="289"/>
      <c r="O14" s="284">
        <v>667</v>
      </c>
      <c r="P14" s="290"/>
      <c r="Q14" s="250"/>
      <c r="R14" s="250"/>
    </row>
    <row r="15" spans="1:16" s="247" customFormat="1" ht="12.75">
      <c r="A15" s="291" t="s">
        <v>103</v>
      </c>
      <c r="B15" s="292"/>
      <c r="C15" s="293">
        <v>602</v>
      </c>
      <c r="D15" s="294"/>
      <c r="E15" s="293">
        <v>613</v>
      </c>
      <c r="F15" s="295"/>
      <c r="G15" s="293">
        <v>624</v>
      </c>
      <c r="H15" s="292"/>
      <c r="I15" s="293">
        <v>635</v>
      </c>
      <c r="J15" s="295"/>
      <c r="K15" s="293">
        <v>646</v>
      </c>
      <c r="L15" s="296"/>
      <c r="M15" s="293">
        <v>657</v>
      </c>
      <c r="N15" s="297"/>
      <c r="O15" s="293">
        <v>668</v>
      </c>
      <c r="P15" s="297"/>
    </row>
    <row r="16" spans="1:16" s="247" customFormat="1" ht="12.75">
      <c r="A16" s="298" t="s">
        <v>523</v>
      </c>
      <c r="B16" s="299" t="s">
        <v>524</v>
      </c>
      <c r="C16" s="300"/>
      <c r="D16" s="299">
        <v>315746</v>
      </c>
      <c r="E16" s="300"/>
      <c r="F16" s="301">
        <v>0.1035</v>
      </c>
      <c r="G16" s="300"/>
      <c r="H16" s="302">
        <v>32679.87</v>
      </c>
      <c r="I16" s="300"/>
      <c r="J16" s="303">
        <v>0</v>
      </c>
      <c r="K16" s="300"/>
      <c r="L16" s="304">
        <v>0</v>
      </c>
      <c r="M16" s="300"/>
      <c r="N16" s="305">
        <v>0.043307</v>
      </c>
      <c r="O16" s="300"/>
      <c r="P16" s="305">
        <v>0</v>
      </c>
    </row>
    <row r="17" spans="1:16" s="247" customFormat="1" ht="12.75">
      <c r="A17" s="298" t="s">
        <v>523</v>
      </c>
      <c r="B17" s="299" t="s">
        <v>524</v>
      </c>
      <c r="C17" s="300"/>
      <c r="D17" s="299">
        <v>100000</v>
      </c>
      <c r="E17" s="300"/>
      <c r="F17" s="301">
        <v>0.045</v>
      </c>
      <c r="G17" s="300"/>
      <c r="H17" s="302">
        <v>4500</v>
      </c>
      <c r="I17" s="300"/>
      <c r="J17" s="303">
        <v>0</v>
      </c>
      <c r="K17" s="300"/>
      <c r="L17" s="304">
        <v>0</v>
      </c>
      <c r="M17" s="300"/>
      <c r="N17" s="305">
        <v>0.013716</v>
      </c>
      <c r="O17" s="300"/>
      <c r="P17" s="305">
        <v>0</v>
      </c>
    </row>
    <row r="18" spans="1:16" s="247" customFormat="1" ht="12.75">
      <c r="A18" s="298" t="s">
        <v>525</v>
      </c>
      <c r="B18" s="299" t="s">
        <v>526</v>
      </c>
      <c r="C18" s="300"/>
      <c r="D18" s="299">
        <v>1306</v>
      </c>
      <c r="E18" s="300"/>
      <c r="F18" s="301">
        <v>0.6531</v>
      </c>
      <c r="G18" s="300"/>
      <c r="H18" s="302">
        <v>852.89</v>
      </c>
      <c r="I18" s="300"/>
      <c r="J18" s="303">
        <v>1.33</v>
      </c>
      <c r="K18" s="300"/>
      <c r="L18" s="304">
        <v>1736.98</v>
      </c>
      <c r="M18" s="300"/>
      <c r="N18" s="305">
        <v>0.005857</v>
      </c>
      <c r="O18" s="300"/>
      <c r="P18" s="305">
        <v>0.115648</v>
      </c>
    </row>
    <row r="19" spans="1:16" s="247" customFormat="1" ht="12.75">
      <c r="A19" s="298" t="s">
        <v>527</v>
      </c>
      <c r="B19" s="299" t="s">
        <v>528</v>
      </c>
      <c r="C19" s="300"/>
      <c r="D19" s="299">
        <v>28971</v>
      </c>
      <c r="E19" s="300"/>
      <c r="F19" s="301">
        <v>1.7018</v>
      </c>
      <c r="G19" s="300"/>
      <c r="H19" s="302">
        <v>49302.12</v>
      </c>
      <c r="I19" s="300"/>
      <c r="J19" s="303">
        <v>0.25</v>
      </c>
      <c r="K19" s="300"/>
      <c r="L19" s="304">
        <v>7242.75</v>
      </c>
      <c r="M19" s="300"/>
      <c r="N19" s="305">
        <v>0.183408</v>
      </c>
      <c r="O19" s="300"/>
      <c r="P19" s="305">
        <v>0.482223</v>
      </c>
    </row>
    <row r="20" spans="1:16" s="247" customFormat="1" ht="12.75">
      <c r="A20" s="306" t="s">
        <v>529</v>
      </c>
      <c r="B20" s="299" t="s">
        <v>530</v>
      </c>
      <c r="C20" s="300"/>
      <c r="D20" s="299">
        <v>41540</v>
      </c>
      <c r="E20" s="300"/>
      <c r="F20" s="301">
        <v>1.4604</v>
      </c>
      <c r="G20" s="300"/>
      <c r="H20" s="302">
        <v>60663.12</v>
      </c>
      <c r="I20" s="300"/>
      <c r="J20" s="303">
        <v>0.137</v>
      </c>
      <c r="K20" s="300"/>
      <c r="L20" s="304">
        <v>5690.98</v>
      </c>
      <c r="M20" s="300"/>
      <c r="N20" s="305">
        <v>0.045017</v>
      </c>
      <c r="O20" s="300"/>
      <c r="P20" s="305">
        <v>0.378906</v>
      </c>
    </row>
    <row r="21" spans="1:16" s="247" customFormat="1" ht="12.75">
      <c r="A21" s="306" t="s">
        <v>529</v>
      </c>
      <c r="B21" s="299" t="s">
        <v>530</v>
      </c>
      <c r="C21" s="300"/>
      <c r="D21" s="299">
        <v>7815</v>
      </c>
      <c r="E21" s="300"/>
      <c r="F21" s="307">
        <v>0.8182</v>
      </c>
      <c r="G21" s="300"/>
      <c r="H21" s="302">
        <v>6394.47</v>
      </c>
      <c r="I21" s="300"/>
      <c r="J21" s="303">
        <v>0.137</v>
      </c>
      <c r="K21" s="300"/>
      <c r="L21" s="304">
        <v>1070.66</v>
      </c>
      <c r="M21" s="300"/>
      <c r="N21" s="305">
        <v>0.008469</v>
      </c>
      <c r="O21" s="300"/>
      <c r="P21" s="305">
        <v>0.071284</v>
      </c>
    </row>
    <row r="22" spans="1:16" s="247" customFormat="1" ht="12.75">
      <c r="A22" s="298" t="s">
        <v>531</v>
      </c>
      <c r="B22" s="299" t="s">
        <v>532</v>
      </c>
      <c r="C22" s="300"/>
      <c r="D22" s="299">
        <v>15723</v>
      </c>
      <c r="E22" s="300"/>
      <c r="F22" s="301">
        <v>1.5275</v>
      </c>
      <c r="G22" s="300"/>
      <c r="H22" s="302">
        <v>24016.8</v>
      </c>
      <c r="I22" s="300"/>
      <c r="J22" s="303">
        <v>0.107</v>
      </c>
      <c r="K22" s="300"/>
      <c r="L22" s="304">
        <v>1682.36</v>
      </c>
      <c r="M22" s="300"/>
      <c r="N22" s="305">
        <v>0.078425</v>
      </c>
      <c r="O22" s="300"/>
      <c r="P22" s="305">
        <v>0.112012</v>
      </c>
    </row>
    <row r="23" spans="1:16" s="247" customFormat="1" ht="12.75">
      <c r="A23" s="298" t="s">
        <v>533</v>
      </c>
      <c r="B23" s="299" t="s">
        <v>534</v>
      </c>
      <c r="C23" s="300"/>
      <c r="D23" s="299">
        <v>1708</v>
      </c>
      <c r="E23" s="300"/>
      <c r="F23" s="301">
        <v>0.9296</v>
      </c>
      <c r="G23" s="300"/>
      <c r="H23" s="302">
        <v>1587.8</v>
      </c>
      <c r="I23" s="300"/>
      <c r="J23" s="303">
        <v>0.18</v>
      </c>
      <c r="K23" s="300"/>
      <c r="L23" s="304">
        <v>307.44</v>
      </c>
      <c r="M23" s="300"/>
      <c r="N23" s="305">
        <v>0.004438</v>
      </c>
      <c r="O23" s="300"/>
      <c r="P23" s="305">
        <v>0.020469</v>
      </c>
    </row>
    <row r="24" spans="1:16" s="247" customFormat="1" ht="12.75">
      <c r="A24" s="298" t="s">
        <v>533</v>
      </c>
      <c r="B24" s="299" t="s">
        <v>534</v>
      </c>
      <c r="C24" s="300"/>
      <c r="D24" s="299">
        <v>30499</v>
      </c>
      <c r="E24" s="300"/>
      <c r="F24" s="301">
        <v>1.5335</v>
      </c>
      <c r="G24" s="300"/>
      <c r="H24" s="302">
        <v>46768.75</v>
      </c>
      <c r="I24" s="300"/>
      <c r="J24" s="303">
        <v>0.18</v>
      </c>
      <c r="K24" s="300"/>
      <c r="L24" s="304">
        <v>5489.82</v>
      </c>
      <c r="M24" s="300"/>
      <c r="N24" s="305">
        <v>0.079245</v>
      </c>
      <c r="O24" s="300"/>
      <c r="P24" s="305">
        <v>0.365513</v>
      </c>
    </row>
    <row r="25" spans="1:16" s="247" customFormat="1" ht="12.75">
      <c r="A25" s="298" t="s">
        <v>535</v>
      </c>
      <c r="B25" s="299" t="s">
        <v>536</v>
      </c>
      <c r="C25" s="300"/>
      <c r="D25" s="299">
        <v>1000</v>
      </c>
      <c r="E25" s="300"/>
      <c r="F25" s="301">
        <v>1.0553</v>
      </c>
      <c r="G25" s="300"/>
      <c r="H25" s="302">
        <v>1055.25</v>
      </c>
      <c r="I25" s="300"/>
      <c r="J25" s="303">
        <v>0.4802</v>
      </c>
      <c r="K25" s="300"/>
      <c r="L25" s="304">
        <v>480.2</v>
      </c>
      <c r="M25" s="300"/>
      <c r="N25" s="305">
        <v>0.003214</v>
      </c>
      <c r="O25" s="300"/>
      <c r="P25" s="305">
        <v>0.031972</v>
      </c>
    </row>
    <row r="26" spans="1:16" s="247" customFormat="1" ht="12.75">
      <c r="A26" s="298" t="s">
        <v>535</v>
      </c>
      <c r="B26" s="299" t="s">
        <v>536</v>
      </c>
      <c r="C26" s="300"/>
      <c r="D26" s="299">
        <v>17198</v>
      </c>
      <c r="E26" s="300"/>
      <c r="F26" s="301">
        <v>1.6683</v>
      </c>
      <c r="G26" s="300"/>
      <c r="H26" s="302">
        <v>28692.21</v>
      </c>
      <c r="I26" s="300"/>
      <c r="J26" s="303">
        <v>0.4802</v>
      </c>
      <c r="K26" s="300"/>
      <c r="L26" s="304">
        <v>8258.48</v>
      </c>
      <c r="M26" s="300"/>
      <c r="N26" s="305">
        <v>0.055267</v>
      </c>
      <c r="O26" s="300"/>
      <c r="P26" s="305">
        <v>0.54985</v>
      </c>
    </row>
    <row r="27" spans="1:16" s="247" customFormat="1" ht="12.75">
      <c r="A27" s="298" t="s">
        <v>537</v>
      </c>
      <c r="B27" s="299" t="s">
        <v>538</v>
      </c>
      <c r="C27" s="300"/>
      <c r="D27" s="299">
        <v>10000</v>
      </c>
      <c r="E27" s="300"/>
      <c r="F27" s="301">
        <v>0.778</v>
      </c>
      <c r="G27" s="300"/>
      <c r="H27" s="302">
        <v>7780</v>
      </c>
      <c r="I27" s="300"/>
      <c r="J27" s="303">
        <v>0.344</v>
      </c>
      <c r="K27" s="300"/>
      <c r="L27" s="304">
        <v>3440</v>
      </c>
      <c r="M27" s="300"/>
      <c r="N27" s="305">
        <v>0.002263</v>
      </c>
      <c r="O27" s="300"/>
      <c r="P27" s="305">
        <v>0.229035</v>
      </c>
    </row>
    <row r="28" spans="1:16" s="247" customFormat="1" ht="12.75">
      <c r="A28" s="298" t="s">
        <v>537</v>
      </c>
      <c r="B28" s="299" t="s">
        <v>538</v>
      </c>
      <c r="C28" s="300"/>
      <c r="D28" s="299">
        <v>14511</v>
      </c>
      <c r="E28" s="300"/>
      <c r="F28" s="301">
        <v>0.9431</v>
      </c>
      <c r="G28" s="300"/>
      <c r="H28" s="302">
        <v>13684.76</v>
      </c>
      <c r="I28" s="300"/>
      <c r="J28" s="303">
        <v>0.344</v>
      </c>
      <c r="K28" s="300"/>
      <c r="L28" s="304">
        <v>4991.78</v>
      </c>
      <c r="M28" s="300"/>
      <c r="N28" s="305">
        <v>0.003283</v>
      </c>
      <c r="O28" s="300"/>
      <c r="P28" s="305">
        <v>0.332353</v>
      </c>
    </row>
    <row r="29" spans="1:16" s="247" customFormat="1" ht="12.75">
      <c r="A29" s="298" t="s">
        <v>539</v>
      </c>
      <c r="B29" s="299" t="s">
        <v>540</v>
      </c>
      <c r="C29" s="300"/>
      <c r="D29" s="299">
        <v>1000</v>
      </c>
      <c r="E29" s="300"/>
      <c r="F29" s="301">
        <v>1.6181</v>
      </c>
      <c r="G29" s="300"/>
      <c r="H29" s="302">
        <v>1618.05</v>
      </c>
      <c r="I29" s="300"/>
      <c r="J29" s="303">
        <v>0.44</v>
      </c>
      <c r="K29" s="300"/>
      <c r="L29" s="304">
        <v>440</v>
      </c>
      <c r="M29" s="300"/>
      <c r="N29" s="305">
        <v>0.000977</v>
      </c>
      <c r="O29" s="300"/>
      <c r="P29" s="305">
        <v>0.029295</v>
      </c>
    </row>
    <row r="30" spans="1:16" s="247" customFormat="1" ht="12.75">
      <c r="A30" s="298" t="s">
        <v>539</v>
      </c>
      <c r="B30" s="299" t="s">
        <v>540</v>
      </c>
      <c r="C30" s="300"/>
      <c r="D30" s="299">
        <v>11302</v>
      </c>
      <c r="E30" s="300"/>
      <c r="F30" s="301">
        <v>2.0046</v>
      </c>
      <c r="G30" s="300"/>
      <c r="H30" s="302">
        <v>22656.3</v>
      </c>
      <c r="I30" s="300"/>
      <c r="J30" s="303">
        <v>0.44</v>
      </c>
      <c r="K30" s="300"/>
      <c r="L30" s="304">
        <v>4972.88</v>
      </c>
      <c r="M30" s="300"/>
      <c r="N30" s="305">
        <v>0.011042</v>
      </c>
      <c r="O30" s="300"/>
      <c r="P30" s="305">
        <v>0.331095</v>
      </c>
    </row>
    <row r="31" spans="1:16" s="247" customFormat="1" ht="12.75">
      <c r="A31" s="298" t="s">
        <v>541</v>
      </c>
      <c r="B31" s="299" t="s">
        <v>542</v>
      </c>
      <c r="C31" s="300"/>
      <c r="D31" s="299">
        <v>13000</v>
      </c>
      <c r="E31" s="300"/>
      <c r="F31" s="301">
        <v>0.9034</v>
      </c>
      <c r="G31" s="300"/>
      <c r="H31" s="302">
        <v>11744</v>
      </c>
      <c r="I31" s="300"/>
      <c r="J31" s="303">
        <v>0.41</v>
      </c>
      <c r="K31" s="300"/>
      <c r="L31" s="304">
        <v>5330</v>
      </c>
      <c r="M31" s="300"/>
      <c r="N31" s="305">
        <v>0.003375</v>
      </c>
      <c r="O31" s="300"/>
      <c r="P31" s="305">
        <v>0.354872</v>
      </c>
    </row>
    <row r="32" spans="1:16" s="247" customFormat="1" ht="12.75">
      <c r="A32" s="298" t="s">
        <v>541</v>
      </c>
      <c r="B32" s="299" t="s">
        <v>542</v>
      </c>
      <c r="C32" s="300"/>
      <c r="D32" s="299">
        <v>5258</v>
      </c>
      <c r="E32" s="300"/>
      <c r="F32" s="301">
        <v>0.8724</v>
      </c>
      <c r="G32" s="300"/>
      <c r="H32" s="302">
        <v>4586.95</v>
      </c>
      <c r="I32" s="300"/>
      <c r="J32" s="303">
        <v>0.41</v>
      </c>
      <c r="K32" s="300"/>
      <c r="L32" s="304">
        <v>2155.78</v>
      </c>
      <c r="M32" s="300"/>
      <c r="N32" s="305">
        <v>0.001365</v>
      </c>
      <c r="O32" s="300"/>
      <c r="P32" s="305">
        <v>0.143532</v>
      </c>
    </row>
    <row r="33" spans="1:16" s="247" customFormat="1" ht="12.75">
      <c r="A33" s="308" t="s">
        <v>543</v>
      </c>
      <c r="B33" s="299" t="s">
        <v>544</v>
      </c>
      <c r="C33" s="300"/>
      <c r="D33" s="299">
        <v>2000</v>
      </c>
      <c r="E33" s="300"/>
      <c r="F33" s="301">
        <v>0.7035</v>
      </c>
      <c r="G33" s="300"/>
      <c r="H33" s="302">
        <v>1407</v>
      </c>
      <c r="I33" s="300"/>
      <c r="J33" s="303">
        <v>0.39</v>
      </c>
      <c r="K33" s="300"/>
      <c r="L33" s="304">
        <v>780</v>
      </c>
      <c r="M33" s="300"/>
      <c r="N33" s="305">
        <v>0.032935</v>
      </c>
      <c r="O33" s="300"/>
      <c r="P33" s="305">
        <v>0.051932</v>
      </c>
    </row>
    <row r="34" spans="1:16" s="247" customFormat="1" ht="12.75">
      <c r="A34" s="308" t="s">
        <v>545</v>
      </c>
      <c r="B34" s="299" t="s">
        <v>502</v>
      </c>
      <c r="C34" s="300"/>
      <c r="D34" s="299">
        <v>10519</v>
      </c>
      <c r="E34" s="300"/>
      <c r="F34" s="301">
        <v>3.1234</v>
      </c>
      <c r="G34" s="300"/>
      <c r="H34" s="302">
        <v>32854.92</v>
      </c>
      <c r="I34" s="300"/>
      <c r="J34" s="303">
        <v>0.9559</v>
      </c>
      <c r="K34" s="300"/>
      <c r="L34" s="304">
        <v>10055.11</v>
      </c>
      <c r="M34" s="300"/>
      <c r="N34" s="305">
        <v>0.008562</v>
      </c>
      <c r="O34" s="300"/>
      <c r="P34" s="305">
        <v>0.66947</v>
      </c>
    </row>
    <row r="35" spans="1:16" s="247" customFormat="1" ht="12.75">
      <c r="A35" s="308" t="s">
        <v>546</v>
      </c>
      <c r="B35" s="299" t="s">
        <v>547</v>
      </c>
      <c r="C35" s="300"/>
      <c r="D35" s="299">
        <v>2000</v>
      </c>
      <c r="E35" s="300"/>
      <c r="F35" s="301">
        <v>1.2896</v>
      </c>
      <c r="G35" s="300"/>
      <c r="H35" s="302">
        <v>2579.12</v>
      </c>
      <c r="I35" s="300"/>
      <c r="J35" s="303">
        <v>0.5923</v>
      </c>
      <c r="K35" s="300"/>
      <c r="L35" s="304">
        <v>1184.6</v>
      </c>
      <c r="M35" s="300"/>
      <c r="N35" s="305">
        <v>0.014413</v>
      </c>
      <c r="O35" s="300"/>
      <c r="P35" s="305">
        <v>0.078871</v>
      </c>
    </row>
    <row r="36" spans="1:16" s="247" customFormat="1" ht="12.75">
      <c r="A36" s="298" t="s">
        <v>548</v>
      </c>
      <c r="B36" s="299" t="s">
        <v>549</v>
      </c>
      <c r="C36" s="300"/>
      <c r="D36" s="299">
        <v>31351</v>
      </c>
      <c r="E36" s="300"/>
      <c r="F36" s="301">
        <v>1.0362</v>
      </c>
      <c r="G36" s="300"/>
      <c r="H36" s="302">
        <v>32486.1</v>
      </c>
      <c r="I36" s="300"/>
      <c r="J36" s="303">
        <v>0.259</v>
      </c>
      <c r="K36" s="300"/>
      <c r="L36" s="304">
        <v>8119.91</v>
      </c>
      <c r="M36" s="300"/>
      <c r="N36" s="305">
        <v>0.199949</v>
      </c>
      <c r="O36" s="300"/>
      <c r="P36" s="305">
        <v>0.540624</v>
      </c>
    </row>
    <row r="37" spans="1:16" s="247" customFormat="1" ht="12.75">
      <c r="A37" s="298" t="s">
        <v>550</v>
      </c>
      <c r="B37" s="299" t="s">
        <v>551</v>
      </c>
      <c r="C37" s="300"/>
      <c r="D37" s="299">
        <v>21</v>
      </c>
      <c r="E37" s="300"/>
      <c r="F37" s="309">
        <v>2505.609</v>
      </c>
      <c r="G37" s="300"/>
      <c r="H37" s="302">
        <v>52617.79</v>
      </c>
      <c r="I37" s="300"/>
      <c r="J37" s="303">
        <v>851</v>
      </c>
      <c r="K37" s="300"/>
      <c r="L37" s="304">
        <v>17871</v>
      </c>
      <c r="M37" s="300"/>
      <c r="N37" s="305">
        <v>0.015146</v>
      </c>
      <c r="O37" s="300"/>
      <c r="P37" s="305">
        <v>1.189853</v>
      </c>
    </row>
    <row r="38" spans="1:16" s="247" customFormat="1" ht="12.75">
      <c r="A38" s="298" t="s">
        <v>552</v>
      </c>
      <c r="B38" s="299" t="s">
        <v>553</v>
      </c>
      <c r="C38" s="300"/>
      <c r="D38" s="299">
        <v>158730</v>
      </c>
      <c r="E38" s="300"/>
      <c r="F38" s="307">
        <v>1</v>
      </c>
      <c r="G38" s="300"/>
      <c r="H38" s="302">
        <v>158730</v>
      </c>
      <c r="I38" s="300"/>
      <c r="J38" s="303">
        <v>0.61</v>
      </c>
      <c r="K38" s="300"/>
      <c r="L38" s="304">
        <v>96825.3</v>
      </c>
      <c r="M38" s="300"/>
      <c r="N38" s="305">
        <v>0.152325</v>
      </c>
      <c r="O38" s="300"/>
      <c r="P38" s="305">
        <v>6.446637</v>
      </c>
    </row>
    <row r="39" spans="1:16" s="247" customFormat="1" ht="12.75">
      <c r="A39" s="308" t="s">
        <v>552</v>
      </c>
      <c r="B39" s="299" t="s">
        <v>553</v>
      </c>
      <c r="C39" s="300"/>
      <c r="D39" s="299">
        <v>141593</v>
      </c>
      <c r="E39" s="300"/>
      <c r="F39" s="307">
        <v>1</v>
      </c>
      <c r="G39" s="300"/>
      <c r="H39" s="302">
        <v>141593</v>
      </c>
      <c r="I39" s="300"/>
      <c r="J39" s="303">
        <v>0.61</v>
      </c>
      <c r="K39" s="300"/>
      <c r="L39" s="304">
        <v>86371.73</v>
      </c>
      <c r="M39" s="300"/>
      <c r="N39" s="305">
        <v>0.13588</v>
      </c>
      <c r="O39" s="300"/>
      <c r="P39" s="305">
        <v>5.750637</v>
      </c>
    </row>
    <row r="40" spans="1:16" s="247" customFormat="1" ht="12.75">
      <c r="A40" s="298" t="s">
        <v>554</v>
      </c>
      <c r="B40" s="299" t="s">
        <v>555</v>
      </c>
      <c r="C40" s="300"/>
      <c r="D40" s="299">
        <v>37883</v>
      </c>
      <c r="E40" s="300"/>
      <c r="F40" s="301">
        <v>0.514</v>
      </c>
      <c r="G40" s="300"/>
      <c r="H40" s="302">
        <v>19473.43</v>
      </c>
      <c r="I40" s="300"/>
      <c r="J40" s="303">
        <v>0.074</v>
      </c>
      <c r="K40" s="300"/>
      <c r="L40" s="304">
        <v>2803.34</v>
      </c>
      <c r="M40" s="300"/>
      <c r="N40" s="305">
        <v>0.00997</v>
      </c>
      <c r="O40" s="300"/>
      <c r="P40" s="305">
        <v>0.186647</v>
      </c>
    </row>
    <row r="41" spans="1:16" s="247" customFormat="1" ht="12.75">
      <c r="A41" s="308" t="s">
        <v>556</v>
      </c>
      <c r="B41" s="299" t="s">
        <v>557</v>
      </c>
      <c r="C41" s="300"/>
      <c r="D41" s="299">
        <v>16020</v>
      </c>
      <c r="E41" s="300"/>
      <c r="F41" s="307">
        <v>0.4663</v>
      </c>
      <c r="G41" s="300"/>
      <c r="H41" s="302">
        <v>7469.99</v>
      </c>
      <c r="I41" s="300"/>
      <c r="J41" s="303">
        <v>0.02</v>
      </c>
      <c r="K41" s="300"/>
      <c r="L41" s="304">
        <v>320.4</v>
      </c>
      <c r="M41" s="300"/>
      <c r="N41" s="305">
        <v>0.006093</v>
      </c>
      <c r="O41" s="300"/>
      <c r="P41" s="305">
        <v>0.021332</v>
      </c>
    </row>
    <row r="42" spans="1:16" s="247" customFormat="1" ht="12.75">
      <c r="A42" s="298" t="s">
        <v>556</v>
      </c>
      <c r="B42" s="299" t="s">
        <v>557</v>
      </c>
      <c r="C42" s="300"/>
      <c r="D42" s="299">
        <v>12395</v>
      </c>
      <c r="E42" s="300"/>
      <c r="F42" s="301">
        <v>0.3558</v>
      </c>
      <c r="G42" s="300"/>
      <c r="H42" s="302">
        <v>4410.5</v>
      </c>
      <c r="I42" s="300"/>
      <c r="J42" s="303">
        <v>0.02</v>
      </c>
      <c r="K42" s="300"/>
      <c r="L42" s="304">
        <v>247.9</v>
      </c>
      <c r="M42" s="300"/>
      <c r="N42" s="305">
        <v>0.004714</v>
      </c>
      <c r="O42" s="300"/>
      <c r="P42" s="305">
        <v>0.016505</v>
      </c>
    </row>
    <row r="43" spans="1:16" s="247" customFormat="1" ht="12.75">
      <c r="A43" s="298" t="s">
        <v>558</v>
      </c>
      <c r="B43" s="299" t="s">
        <v>559</v>
      </c>
      <c r="C43" s="300"/>
      <c r="D43" s="299">
        <v>23916</v>
      </c>
      <c r="E43" s="300"/>
      <c r="F43" s="301">
        <v>0.7777</v>
      </c>
      <c r="G43" s="300"/>
      <c r="H43" s="302">
        <v>18599.6</v>
      </c>
      <c r="I43" s="300"/>
      <c r="J43" s="303">
        <v>0.11</v>
      </c>
      <c r="K43" s="300"/>
      <c r="L43" s="304">
        <v>2630.76</v>
      </c>
      <c r="M43" s="300"/>
      <c r="N43" s="305">
        <v>0.009342</v>
      </c>
      <c r="O43" s="300"/>
      <c r="P43" s="305">
        <v>0.175156</v>
      </c>
    </row>
    <row r="44" spans="1:16" s="247" customFormat="1" ht="12.75">
      <c r="A44" s="308" t="s">
        <v>558</v>
      </c>
      <c r="B44" s="299" t="s">
        <v>559</v>
      </c>
      <c r="C44" s="300"/>
      <c r="D44" s="299">
        <v>10000</v>
      </c>
      <c r="E44" s="300"/>
      <c r="F44" s="301">
        <v>0.2365</v>
      </c>
      <c r="G44" s="300"/>
      <c r="H44" s="302">
        <v>2365</v>
      </c>
      <c r="I44" s="300"/>
      <c r="J44" s="303">
        <v>0.11</v>
      </c>
      <c r="K44" s="300"/>
      <c r="L44" s="304">
        <v>1100</v>
      </c>
      <c r="M44" s="300"/>
      <c r="N44" s="305">
        <v>0.003906</v>
      </c>
      <c r="O44" s="300"/>
      <c r="P44" s="305">
        <v>0.073238</v>
      </c>
    </row>
    <row r="45" spans="1:16" s="247" customFormat="1" ht="12.75">
      <c r="A45" s="308" t="s">
        <v>560</v>
      </c>
      <c r="B45" s="299" t="s">
        <v>561</v>
      </c>
      <c r="C45" s="300"/>
      <c r="D45" s="299">
        <v>1091</v>
      </c>
      <c r="E45" s="300"/>
      <c r="F45" s="301">
        <v>1.9079</v>
      </c>
      <c r="G45" s="300"/>
      <c r="H45" s="302">
        <v>2081.53</v>
      </c>
      <c r="I45" s="300"/>
      <c r="J45" s="303">
        <v>1.64</v>
      </c>
      <c r="K45" s="300"/>
      <c r="L45" s="304">
        <v>1789.24</v>
      </c>
      <c r="M45" s="300"/>
      <c r="N45" s="305">
        <v>0.000222</v>
      </c>
      <c r="O45" s="300"/>
      <c r="P45" s="305">
        <v>0.119128</v>
      </c>
    </row>
    <row r="46" spans="1:16" s="247" customFormat="1" ht="12.75">
      <c r="A46" s="298" t="s">
        <v>562</v>
      </c>
      <c r="B46" s="299" t="s">
        <v>563</v>
      </c>
      <c r="C46" s="300"/>
      <c r="D46" s="299">
        <v>40</v>
      </c>
      <c r="E46" s="300"/>
      <c r="F46" s="301">
        <v>502.3115</v>
      </c>
      <c r="G46" s="300"/>
      <c r="H46" s="302">
        <v>20092.46</v>
      </c>
      <c r="I46" s="300"/>
      <c r="J46" s="303">
        <v>160.068</v>
      </c>
      <c r="K46" s="300"/>
      <c r="L46" s="304">
        <v>6402.72</v>
      </c>
      <c r="M46" s="300"/>
      <c r="N46" s="305">
        <v>0.010768</v>
      </c>
      <c r="O46" s="300"/>
      <c r="P46" s="305">
        <v>0.426294</v>
      </c>
    </row>
    <row r="47" spans="1:16" s="247" customFormat="1" ht="12.75">
      <c r="A47" s="310" t="s">
        <v>104</v>
      </c>
      <c r="B47" s="311"/>
      <c r="C47" s="312">
        <v>603</v>
      </c>
      <c r="D47" s="313"/>
      <c r="E47" s="314">
        <v>614</v>
      </c>
      <c r="F47" s="315"/>
      <c r="G47" s="314">
        <v>625</v>
      </c>
      <c r="H47" s="316">
        <f>SUM(H16:H46)</f>
        <v>815343.7799999999</v>
      </c>
      <c r="I47" s="317">
        <v>636</v>
      </c>
      <c r="J47" s="315"/>
      <c r="K47" s="318">
        <v>647</v>
      </c>
      <c r="L47" s="319">
        <f>SUM(L16:L46)</f>
        <v>289792.12000000005</v>
      </c>
      <c r="M47" s="320">
        <v>658</v>
      </c>
      <c r="N47" s="321"/>
      <c r="O47" s="322">
        <v>669</v>
      </c>
      <c r="P47" s="323">
        <f>SUM(P16:P46)</f>
        <v>19.294383</v>
      </c>
    </row>
    <row r="48" spans="1:16" s="247" customFormat="1" ht="22.5">
      <c r="A48" s="324" t="s">
        <v>625</v>
      </c>
      <c r="B48" s="311"/>
      <c r="C48" s="312">
        <v>604</v>
      </c>
      <c r="D48" s="313"/>
      <c r="E48" s="314">
        <v>615</v>
      </c>
      <c r="F48" s="325"/>
      <c r="G48" s="314">
        <v>626</v>
      </c>
      <c r="H48" s="326"/>
      <c r="I48" s="327">
        <v>637</v>
      </c>
      <c r="J48" s="325"/>
      <c r="K48" s="328">
        <v>648</v>
      </c>
      <c r="L48" s="329"/>
      <c r="M48" s="320">
        <v>659</v>
      </c>
      <c r="N48" s="300"/>
      <c r="O48" s="322">
        <v>670</v>
      </c>
      <c r="P48" s="300"/>
    </row>
    <row r="49" spans="1:16" s="247" customFormat="1" ht="12.75">
      <c r="A49" s="298" t="s">
        <v>564</v>
      </c>
      <c r="B49" s="299" t="s">
        <v>565</v>
      </c>
      <c r="C49" s="300"/>
      <c r="D49" s="299">
        <v>200</v>
      </c>
      <c r="E49" s="300"/>
      <c r="F49" s="330">
        <v>4</v>
      </c>
      <c r="G49" s="300"/>
      <c r="H49" s="302">
        <v>800</v>
      </c>
      <c r="I49" s="300"/>
      <c r="J49" s="303">
        <v>3.1062</v>
      </c>
      <c r="K49" s="300"/>
      <c r="L49" s="304">
        <v>621.24</v>
      </c>
      <c r="M49" s="300"/>
      <c r="N49" s="305">
        <v>0.011597</v>
      </c>
      <c r="O49" s="300"/>
      <c r="P49" s="305">
        <v>0.041362</v>
      </c>
    </row>
    <row r="50" spans="1:16" s="247" customFormat="1" ht="12.75">
      <c r="A50" s="298" t="s">
        <v>564</v>
      </c>
      <c r="B50" s="299" t="s">
        <v>565</v>
      </c>
      <c r="C50" s="300"/>
      <c r="D50" s="299">
        <v>2299</v>
      </c>
      <c r="E50" s="300"/>
      <c r="F50" s="331">
        <v>11.3953</v>
      </c>
      <c r="G50" s="300"/>
      <c r="H50" s="302">
        <v>26197.9</v>
      </c>
      <c r="I50" s="300"/>
      <c r="J50" s="303">
        <v>3.1062</v>
      </c>
      <c r="K50" s="300"/>
      <c r="L50" s="304">
        <v>7141.15</v>
      </c>
      <c r="M50" s="300"/>
      <c r="N50" s="305">
        <v>0.133309</v>
      </c>
      <c r="O50" s="300"/>
      <c r="P50" s="305">
        <v>0.475459</v>
      </c>
    </row>
    <row r="51" spans="1:16" s="247" customFormat="1" ht="12.75">
      <c r="A51" s="298" t="s">
        <v>566</v>
      </c>
      <c r="B51" s="299" t="s">
        <v>567</v>
      </c>
      <c r="C51" s="300"/>
      <c r="D51" s="299">
        <v>1400</v>
      </c>
      <c r="E51" s="300"/>
      <c r="F51" s="330">
        <v>7.2075</v>
      </c>
      <c r="G51" s="300"/>
      <c r="H51" s="302">
        <v>10090.5</v>
      </c>
      <c r="I51" s="300"/>
      <c r="J51" s="303">
        <v>3.1234</v>
      </c>
      <c r="K51" s="300"/>
      <c r="L51" s="304">
        <v>4372.76</v>
      </c>
      <c r="M51" s="300"/>
      <c r="N51" s="305">
        <v>0.110791</v>
      </c>
      <c r="O51" s="300"/>
      <c r="P51" s="305">
        <v>0.291139</v>
      </c>
    </row>
    <row r="52" spans="1:16" s="247" customFormat="1" ht="12.75">
      <c r="A52" s="298" t="s">
        <v>568</v>
      </c>
      <c r="B52" s="301" t="s">
        <v>569</v>
      </c>
      <c r="C52" s="300"/>
      <c r="D52" s="301">
        <v>347</v>
      </c>
      <c r="E52" s="300"/>
      <c r="F52" s="332">
        <v>30.7985</v>
      </c>
      <c r="G52" s="300"/>
      <c r="H52" s="333">
        <v>10687.09</v>
      </c>
      <c r="I52" s="300"/>
      <c r="J52" s="334">
        <v>15.3331</v>
      </c>
      <c r="K52" s="300"/>
      <c r="L52" s="333">
        <v>5320.59</v>
      </c>
      <c r="M52" s="300"/>
      <c r="N52" s="332">
        <v>0.032057</v>
      </c>
      <c r="O52" s="300"/>
      <c r="P52" s="335">
        <v>0.354245</v>
      </c>
    </row>
    <row r="53" spans="1:16" s="247" customFormat="1" ht="12.75">
      <c r="A53" s="332" t="s">
        <v>570</v>
      </c>
      <c r="B53" s="301" t="s">
        <v>571</v>
      </c>
      <c r="C53" s="300"/>
      <c r="D53" s="301">
        <v>2530</v>
      </c>
      <c r="E53" s="300"/>
      <c r="F53" s="332">
        <v>9.7472</v>
      </c>
      <c r="G53" s="300"/>
      <c r="H53" s="333">
        <v>24660.54</v>
      </c>
      <c r="I53" s="300"/>
      <c r="J53" s="334">
        <v>5.7577</v>
      </c>
      <c r="K53" s="300"/>
      <c r="L53" s="333">
        <v>14566.98</v>
      </c>
      <c r="M53" s="300"/>
      <c r="N53" s="335">
        <v>0.078454</v>
      </c>
      <c r="O53" s="300"/>
      <c r="P53" s="335">
        <v>0.969871</v>
      </c>
    </row>
    <row r="54" spans="1:16" s="247" customFormat="1" ht="12.75">
      <c r="A54" s="332" t="s">
        <v>572</v>
      </c>
      <c r="B54" s="301" t="s">
        <v>573</v>
      </c>
      <c r="C54" s="300"/>
      <c r="D54" s="301">
        <v>1663</v>
      </c>
      <c r="E54" s="300"/>
      <c r="F54" s="332">
        <v>9.2988</v>
      </c>
      <c r="G54" s="300"/>
      <c r="H54" s="333">
        <v>15463.94</v>
      </c>
      <c r="I54" s="300"/>
      <c r="J54" s="334">
        <v>4</v>
      </c>
      <c r="K54" s="300"/>
      <c r="L54" s="333">
        <v>6652</v>
      </c>
      <c r="M54" s="300"/>
      <c r="N54" s="335">
        <v>0.099035</v>
      </c>
      <c r="O54" s="300"/>
      <c r="P54" s="335">
        <v>0.442891</v>
      </c>
    </row>
    <row r="55" spans="1:16" s="247" customFormat="1" ht="12.75">
      <c r="A55" s="332" t="s">
        <v>574</v>
      </c>
      <c r="B55" s="301" t="s">
        <v>575</v>
      </c>
      <c r="C55" s="300"/>
      <c r="D55" s="301">
        <v>1200</v>
      </c>
      <c r="E55" s="300"/>
      <c r="F55" s="332">
        <v>12.3967</v>
      </c>
      <c r="G55" s="300"/>
      <c r="H55" s="333">
        <v>14876</v>
      </c>
      <c r="I55" s="300"/>
      <c r="J55" s="334">
        <v>7.5399</v>
      </c>
      <c r="K55" s="300"/>
      <c r="L55" s="333">
        <v>9047.88</v>
      </c>
      <c r="M55" s="300"/>
      <c r="N55" s="335">
        <v>0.01611</v>
      </c>
      <c r="O55" s="300"/>
      <c r="P55" s="335">
        <v>0.602409</v>
      </c>
    </row>
    <row r="56" spans="1:16" s="247" customFormat="1" ht="12.75">
      <c r="A56" s="332" t="s">
        <v>574</v>
      </c>
      <c r="B56" s="301" t="s">
        <v>575</v>
      </c>
      <c r="C56" s="300"/>
      <c r="D56" s="301">
        <v>1450</v>
      </c>
      <c r="E56" s="300"/>
      <c r="F56" s="336">
        <v>11.6622</v>
      </c>
      <c r="G56" s="300"/>
      <c r="H56" s="333">
        <v>16910.17</v>
      </c>
      <c r="I56" s="300"/>
      <c r="J56" s="334">
        <v>7.5399</v>
      </c>
      <c r="K56" s="300"/>
      <c r="L56" s="333">
        <v>10932.86</v>
      </c>
      <c r="M56" s="300"/>
      <c r="N56" s="335">
        <v>0.019467</v>
      </c>
      <c r="O56" s="300"/>
      <c r="P56" s="335">
        <v>0.72791</v>
      </c>
    </row>
    <row r="57" spans="1:16" s="247" customFormat="1" ht="22.5">
      <c r="A57" s="324" t="s">
        <v>626</v>
      </c>
      <c r="B57" s="311"/>
      <c r="C57" s="312">
        <v>605</v>
      </c>
      <c r="D57" s="337"/>
      <c r="E57" s="314">
        <v>616</v>
      </c>
      <c r="F57" s="338"/>
      <c r="G57" s="317">
        <v>627</v>
      </c>
      <c r="H57" s="339">
        <f>SUM(H49:H56)</f>
        <v>119686.14</v>
      </c>
      <c r="I57" s="314">
        <v>638</v>
      </c>
      <c r="J57" s="315"/>
      <c r="K57" s="317">
        <v>649</v>
      </c>
      <c r="L57" s="339">
        <f>SUM(L49:L56)</f>
        <v>58655.46</v>
      </c>
      <c r="M57" s="317">
        <v>660</v>
      </c>
      <c r="N57" s="340"/>
      <c r="O57" s="317">
        <v>671</v>
      </c>
      <c r="P57" s="341">
        <f>SUM(P49:P56)</f>
        <v>3.905286</v>
      </c>
    </row>
    <row r="58" spans="1:16" s="247" customFormat="1" ht="12.75">
      <c r="A58" s="342" t="s">
        <v>627</v>
      </c>
      <c r="B58" s="311"/>
      <c r="C58" s="312">
        <v>606</v>
      </c>
      <c r="D58" s="337"/>
      <c r="E58" s="314">
        <v>617</v>
      </c>
      <c r="F58" s="343"/>
      <c r="G58" s="317">
        <v>628</v>
      </c>
      <c r="H58" s="344"/>
      <c r="I58" s="314">
        <v>639</v>
      </c>
      <c r="J58" s="325"/>
      <c r="K58" s="317">
        <v>650</v>
      </c>
      <c r="L58" s="344"/>
      <c r="M58" s="317">
        <v>661</v>
      </c>
      <c r="N58" s="345"/>
      <c r="O58" s="317">
        <v>672</v>
      </c>
      <c r="P58" s="345"/>
    </row>
    <row r="59" spans="1:16" s="247" customFormat="1" ht="12.75">
      <c r="A59" s="324" t="s">
        <v>103</v>
      </c>
      <c r="B59" s="311"/>
      <c r="C59" s="312">
        <v>607</v>
      </c>
      <c r="D59" s="337"/>
      <c r="E59" s="314">
        <v>618</v>
      </c>
      <c r="F59" s="343"/>
      <c r="G59" s="317">
        <v>629</v>
      </c>
      <c r="H59" s="344"/>
      <c r="I59" s="314">
        <v>640</v>
      </c>
      <c r="J59" s="325"/>
      <c r="K59" s="317">
        <v>651</v>
      </c>
      <c r="L59" s="344"/>
      <c r="M59" s="317">
        <v>662</v>
      </c>
      <c r="N59" s="345"/>
      <c r="O59" s="317">
        <v>673</v>
      </c>
      <c r="P59" s="345"/>
    </row>
    <row r="60" spans="1:16" s="247" customFormat="1" ht="12.75">
      <c r="A60" s="346" t="s">
        <v>104</v>
      </c>
      <c r="B60" s="311"/>
      <c r="C60" s="312">
        <v>608</v>
      </c>
      <c r="D60" s="347"/>
      <c r="E60" s="312">
        <v>619</v>
      </c>
      <c r="F60" s="348"/>
      <c r="G60" s="312">
        <v>630</v>
      </c>
      <c r="H60" s="349"/>
      <c r="I60" s="314">
        <v>641</v>
      </c>
      <c r="J60" s="348"/>
      <c r="K60" s="317">
        <v>652</v>
      </c>
      <c r="L60" s="349"/>
      <c r="M60" s="317">
        <v>663</v>
      </c>
      <c r="N60" s="350"/>
      <c r="O60" s="317">
        <v>674</v>
      </c>
      <c r="P60" s="351"/>
    </row>
    <row r="61" spans="1:16" s="247" customFormat="1" ht="22.5">
      <c r="A61" s="346" t="s">
        <v>625</v>
      </c>
      <c r="B61" s="311"/>
      <c r="C61" s="312">
        <v>609</v>
      </c>
      <c r="D61" s="337"/>
      <c r="E61" s="312">
        <v>620</v>
      </c>
      <c r="F61" s="343"/>
      <c r="G61" s="312">
        <v>631</v>
      </c>
      <c r="H61" s="344"/>
      <c r="I61" s="314">
        <v>642</v>
      </c>
      <c r="J61" s="325"/>
      <c r="K61" s="317">
        <v>653</v>
      </c>
      <c r="L61" s="344"/>
      <c r="M61" s="317">
        <v>664</v>
      </c>
      <c r="N61" s="345"/>
      <c r="O61" s="317">
        <v>675</v>
      </c>
      <c r="P61" s="345"/>
    </row>
    <row r="62" spans="1:16" s="247" customFormat="1" ht="12.75">
      <c r="A62" s="352" t="s">
        <v>628</v>
      </c>
      <c r="B62" s="353"/>
      <c r="C62" s="312">
        <v>610</v>
      </c>
      <c r="D62" s="347"/>
      <c r="E62" s="312">
        <v>621</v>
      </c>
      <c r="F62" s="348"/>
      <c r="G62" s="312">
        <v>632</v>
      </c>
      <c r="H62" s="354"/>
      <c r="I62" s="314">
        <v>643</v>
      </c>
      <c r="J62" s="355"/>
      <c r="K62" s="317">
        <v>654</v>
      </c>
      <c r="L62" s="349"/>
      <c r="M62" s="317">
        <v>665</v>
      </c>
      <c r="N62" s="356"/>
      <c r="O62" s="357">
        <v>676</v>
      </c>
      <c r="P62" s="351"/>
    </row>
    <row r="63" spans="1:16" s="247" customFormat="1" ht="12.75">
      <c r="A63" s="358" t="s">
        <v>629</v>
      </c>
      <c r="B63" s="359"/>
      <c r="C63" s="312">
        <v>611</v>
      </c>
      <c r="D63" s="360"/>
      <c r="E63" s="312">
        <v>622</v>
      </c>
      <c r="F63" s="361"/>
      <c r="G63" s="312">
        <v>633</v>
      </c>
      <c r="H63" s="362">
        <f>H47+H57</f>
        <v>935029.9199999999</v>
      </c>
      <c r="I63" s="314">
        <v>644</v>
      </c>
      <c r="J63" s="355"/>
      <c r="K63" s="317">
        <v>655</v>
      </c>
      <c r="L63" s="349">
        <f>L47+L57</f>
        <v>348447.5800000001</v>
      </c>
      <c r="M63" s="317">
        <v>666</v>
      </c>
      <c r="N63" s="356"/>
      <c r="O63" s="357">
        <v>677</v>
      </c>
      <c r="P63" s="363">
        <f>P57+P47</f>
        <v>23.199669</v>
      </c>
    </row>
    <row r="64" s="247" customFormat="1" ht="12.75">
      <c r="A64" s="364"/>
    </row>
    <row r="65" spans="1:14" s="247" customFormat="1" ht="15">
      <c r="A65" s="365" t="s">
        <v>616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7" t="s">
        <v>630</v>
      </c>
    </row>
    <row r="66" spans="1:15" s="247" customFormat="1" ht="12.75">
      <c r="A66" s="368"/>
      <c r="B66" s="368"/>
      <c r="C66" s="368"/>
      <c r="D66" s="369"/>
      <c r="E66" s="368"/>
      <c r="F66" s="370"/>
      <c r="G66" s="368"/>
      <c r="H66" s="368"/>
      <c r="I66" s="368"/>
      <c r="J66" s="370"/>
      <c r="K66" s="368"/>
      <c r="L66" s="371"/>
      <c r="M66" s="368"/>
      <c r="N66" s="372"/>
      <c r="O66" s="368"/>
    </row>
    <row r="67" s="247" customFormat="1" ht="12.75"/>
    <row r="68" s="247" customFormat="1" ht="12.75"/>
    <row r="69" s="247" customFormat="1" ht="12.75"/>
    <row r="70" s="247" customFormat="1" ht="12.75"/>
    <row r="71" s="247" customFormat="1" ht="12.75"/>
    <row r="72" s="247" customFormat="1" ht="12.75"/>
    <row r="73" s="247" customFormat="1" ht="12.75"/>
    <row r="74" s="247" customFormat="1" ht="12.75"/>
    <row r="75" s="247" customFormat="1" ht="12.75"/>
    <row r="76" s="247" customFormat="1" ht="12.75"/>
    <row r="77" s="247" customFormat="1" ht="12.75"/>
    <row r="78" s="247" customFormat="1" ht="12.75"/>
    <row r="79" s="247" customFormat="1" ht="12.75"/>
    <row r="80" s="247" customFormat="1" ht="12.75"/>
    <row r="81" s="247" customFormat="1" ht="12.75"/>
    <row r="82" s="247" customFormat="1" ht="12.75"/>
    <row r="83" s="247" customFormat="1" ht="12.75"/>
    <row r="84" s="247" customFormat="1" ht="12.75"/>
    <row r="85" s="247" customFormat="1" ht="12.75"/>
    <row r="86" s="247" customFormat="1" ht="12.75"/>
    <row r="87" s="247" customFormat="1" ht="12.75"/>
    <row r="88" s="247" customFormat="1" ht="12.75"/>
    <row r="89" s="247" customFormat="1" ht="12.75"/>
    <row r="90" s="247" customFormat="1" ht="12.75"/>
    <row r="91" s="247" customFormat="1" ht="12.75"/>
    <row r="92" s="247" customFormat="1" ht="12.75"/>
    <row r="93" s="247" customFormat="1" ht="12.75"/>
    <row r="94" s="247" customFormat="1" ht="12.75"/>
    <row r="95" s="247" customFormat="1" ht="12.75"/>
    <row r="96" s="247" customFormat="1" ht="12.75"/>
    <row r="97" s="247" customFormat="1" ht="12.75"/>
    <row r="98" s="247" customFormat="1" ht="12.75"/>
    <row r="99" s="247" customFormat="1" ht="12.75"/>
    <row r="100" s="247" customFormat="1" ht="12.75"/>
    <row r="101" s="247" customFormat="1" ht="12.75"/>
    <row r="102" s="247" customFormat="1" ht="12.75"/>
    <row r="103" s="247" customFormat="1" ht="12.75"/>
    <row r="104" s="247" customFormat="1" ht="12.75"/>
    <row r="105" s="247" customFormat="1" ht="12.75"/>
    <row r="106" s="247" customFormat="1" ht="12.75"/>
    <row r="107" s="247" customFormat="1" ht="12.75"/>
    <row r="108" s="247" customFormat="1" ht="12.75"/>
    <row r="109" ht="12.75">
      <c r="A109" s="247"/>
    </row>
    <row r="110" ht="12.75">
      <c r="A110" s="247"/>
    </row>
    <row r="111" ht="12.75">
      <c r="A111" s="247"/>
    </row>
    <row r="112" ht="12.75">
      <c r="A112" s="247"/>
    </row>
    <row r="113" ht="12.75">
      <c r="A113" s="247"/>
    </row>
    <row r="114" ht="12.75">
      <c r="A114" s="247"/>
    </row>
    <row r="115" ht="12.75">
      <c r="A115" s="247"/>
    </row>
    <row r="116" ht="12.75">
      <c r="A116" s="247"/>
    </row>
    <row r="117" ht="12.75">
      <c r="A117" s="247"/>
    </row>
  </sheetData>
  <sheetProtection/>
  <mergeCells count="20">
    <mergeCell ref="L9:L12"/>
    <mergeCell ref="M9:M13"/>
    <mergeCell ref="N9:N12"/>
    <mergeCell ref="O9:O13"/>
    <mergeCell ref="P9:P12"/>
    <mergeCell ref="A10:A12"/>
    <mergeCell ref="B10:B12"/>
    <mergeCell ref="A13:B13"/>
    <mergeCell ref="F9:F12"/>
    <mergeCell ref="G9:G13"/>
    <mergeCell ref="H9:H12"/>
    <mergeCell ref="I9:I13"/>
    <mergeCell ref="J9:J12"/>
    <mergeCell ref="K9:K13"/>
    <mergeCell ref="A1:D1"/>
    <mergeCell ref="A3:D3"/>
    <mergeCell ref="A9:B9"/>
    <mergeCell ref="C9:C13"/>
    <mergeCell ref="D9:D12"/>
    <mergeCell ref="E9:E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3" width="9.140625" style="364" customWidth="1"/>
    <col min="4" max="4" width="10.140625" style="247" customWidth="1"/>
    <col min="5" max="5" width="6.421875" style="247" customWidth="1"/>
    <col min="6" max="6" width="10.57421875" style="247" customWidth="1"/>
    <col min="7" max="7" width="6.8515625" style="247" customWidth="1"/>
    <col min="8" max="8" width="10.8515625" style="247" customWidth="1"/>
    <col min="9" max="9" width="6.421875" style="247" customWidth="1"/>
    <col min="10" max="10" width="10.7109375" style="247" customWidth="1"/>
    <col min="11" max="11" width="6.57421875" style="247" customWidth="1"/>
    <col min="12" max="12" width="10.8515625" style="247" bestFit="1" customWidth="1"/>
    <col min="13" max="13" width="6.8515625" style="247" customWidth="1"/>
    <col min="14" max="14" width="10.57421875" style="247" customWidth="1"/>
    <col min="15" max="16384" width="9.140625" style="364" customWidth="1"/>
  </cols>
  <sheetData>
    <row r="1" spans="1:14" ht="12.75">
      <c r="A1" s="244" t="s">
        <v>489</v>
      </c>
      <c r="B1" s="244"/>
      <c r="C1" s="244"/>
      <c r="D1" s="244"/>
      <c r="E1" s="373"/>
      <c r="F1" s="373"/>
      <c r="G1" s="373"/>
      <c r="H1" s="374"/>
      <c r="I1" s="374"/>
      <c r="J1" s="373"/>
      <c r="K1" s="373"/>
      <c r="L1" s="373"/>
      <c r="M1" s="373"/>
      <c r="N1" s="374"/>
    </row>
    <row r="2" spans="1:14" ht="12.75">
      <c r="A2" s="248" t="s">
        <v>589</v>
      </c>
      <c r="B2" s="248"/>
      <c r="C2" s="248"/>
      <c r="D2" s="249"/>
      <c r="E2" s="373"/>
      <c r="F2" s="373"/>
      <c r="G2" s="373"/>
      <c r="H2" s="374"/>
      <c r="I2" s="374"/>
      <c r="J2" s="373"/>
      <c r="K2" s="373"/>
      <c r="L2" s="373"/>
      <c r="M2" s="373"/>
      <c r="N2" s="374"/>
    </row>
    <row r="3" spans="1:14" ht="12.75">
      <c r="A3" s="244" t="s">
        <v>617</v>
      </c>
      <c r="B3" s="244"/>
      <c r="C3" s="244"/>
      <c r="D3" s="244"/>
      <c r="E3" s="373"/>
      <c r="F3" s="373"/>
      <c r="G3" s="373"/>
      <c r="H3" s="374"/>
      <c r="I3" s="374"/>
      <c r="J3" s="373"/>
      <c r="K3" s="373"/>
      <c r="L3" s="373"/>
      <c r="M3" s="373"/>
      <c r="N3" s="374"/>
    </row>
    <row r="4" spans="1:14" ht="12.75">
      <c r="A4" s="248" t="s">
        <v>490</v>
      </c>
      <c r="B4" s="375"/>
      <c r="C4" s="375"/>
      <c r="D4" s="251"/>
      <c r="E4" s="373"/>
      <c r="F4" s="373"/>
      <c r="G4" s="373"/>
      <c r="H4" s="374"/>
      <c r="I4" s="374"/>
      <c r="J4" s="373"/>
      <c r="K4" s="373"/>
      <c r="L4" s="373"/>
      <c r="M4" s="373"/>
      <c r="N4" s="374"/>
    </row>
    <row r="5" spans="1:14" ht="12.75">
      <c r="A5" s="248" t="s">
        <v>491</v>
      </c>
      <c r="B5" s="375"/>
      <c r="C5" s="375"/>
      <c r="D5" s="251"/>
      <c r="E5" s="373"/>
      <c r="F5" s="373"/>
      <c r="G5" s="373"/>
      <c r="H5" s="374"/>
      <c r="I5" s="374"/>
      <c r="J5" s="373"/>
      <c r="K5" s="373"/>
      <c r="L5" s="373"/>
      <c r="M5" s="373"/>
      <c r="N5" s="374"/>
    </row>
    <row r="6" spans="1:14" ht="12.75">
      <c r="A6" s="376"/>
      <c r="B6" s="376"/>
      <c r="C6" s="376"/>
      <c r="D6" s="373"/>
      <c r="E6" s="373"/>
      <c r="F6" s="373"/>
      <c r="G6" s="373"/>
      <c r="H6" s="374"/>
      <c r="I6" s="374"/>
      <c r="J6" s="373"/>
      <c r="K6" s="373"/>
      <c r="L6" s="373"/>
      <c r="M6" s="373"/>
      <c r="N6" s="374"/>
    </row>
    <row r="7" spans="1:14" ht="12.75">
      <c r="A7" s="376"/>
      <c r="B7" s="376" t="s">
        <v>631</v>
      </c>
      <c r="C7" s="376"/>
      <c r="D7" s="373"/>
      <c r="E7" s="373"/>
      <c r="F7" s="373"/>
      <c r="G7" s="373"/>
      <c r="H7" s="374"/>
      <c r="I7" s="374"/>
      <c r="J7" s="373"/>
      <c r="K7" s="373"/>
      <c r="L7" s="373"/>
      <c r="M7" s="373"/>
      <c r="N7" s="374"/>
    </row>
    <row r="8" spans="1:14" s="377" customFormat="1" ht="11.25" customHeight="1">
      <c r="A8" s="376"/>
      <c r="B8" s="376"/>
      <c r="C8" s="376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4"/>
    </row>
    <row r="9" spans="1:14" s="377" customFormat="1" ht="15" customHeight="1">
      <c r="A9" s="378" t="s">
        <v>197</v>
      </c>
      <c r="B9" s="379"/>
      <c r="C9" s="379"/>
      <c r="D9" s="380"/>
      <c r="E9" s="381" t="s">
        <v>2</v>
      </c>
      <c r="F9" s="382" t="s">
        <v>577</v>
      </c>
      <c r="G9" s="381" t="s">
        <v>2</v>
      </c>
      <c r="H9" s="383" t="s">
        <v>621</v>
      </c>
      <c r="I9" s="381" t="s">
        <v>2</v>
      </c>
      <c r="J9" s="383" t="s">
        <v>216</v>
      </c>
      <c r="K9" s="381" t="s">
        <v>2</v>
      </c>
      <c r="L9" s="383" t="s">
        <v>632</v>
      </c>
      <c r="M9" s="381" t="s">
        <v>2</v>
      </c>
      <c r="N9" s="383" t="s">
        <v>633</v>
      </c>
    </row>
    <row r="10" spans="1:14" s="377" customFormat="1" ht="25.5" customHeight="1">
      <c r="A10" s="384" t="s">
        <v>520</v>
      </c>
      <c r="B10" s="385"/>
      <c r="C10" s="386"/>
      <c r="D10" s="382" t="s">
        <v>634</v>
      </c>
      <c r="E10" s="387"/>
      <c r="F10" s="388"/>
      <c r="G10" s="387"/>
      <c r="H10" s="389"/>
      <c r="I10" s="387"/>
      <c r="J10" s="389"/>
      <c r="K10" s="387"/>
      <c r="L10" s="389"/>
      <c r="M10" s="387"/>
      <c r="N10" s="389"/>
    </row>
    <row r="11" spans="1:14" s="377" customFormat="1" ht="18" customHeight="1">
      <c r="A11" s="390"/>
      <c r="B11" s="391"/>
      <c r="C11" s="392"/>
      <c r="D11" s="388"/>
      <c r="E11" s="387"/>
      <c r="F11" s="388"/>
      <c r="G11" s="387"/>
      <c r="H11" s="389"/>
      <c r="I11" s="387"/>
      <c r="J11" s="389"/>
      <c r="K11" s="387"/>
      <c r="L11" s="389"/>
      <c r="M11" s="387"/>
      <c r="N11" s="389"/>
    </row>
    <row r="12" spans="1:14" s="377" customFormat="1" ht="18" customHeight="1">
      <c r="A12" s="393"/>
      <c r="B12" s="394"/>
      <c r="C12" s="395"/>
      <c r="D12" s="396"/>
      <c r="E12" s="387"/>
      <c r="F12" s="396"/>
      <c r="G12" s="387"/>
      <c r="H12" s="397"/>
      <c r="I12" s="387"/>
      <c r="J12" s="397"/>
      <c r="K12" s="387"/>
      <c r="L12" s="397"/>
      <c r="M12" s="387"/>
      <c r="N12" s="397"/>
    </row>
    <row r="13" spans="1:15" s="377" customFormat="1" ht="13.5" customHeight="1">
      <c r="A13" s="398">
        <v>1</v>
      </c>
      <c r="B13" s="399"/>
      <c r="C13" s="399"/>
      <c r="D13" s="400"/>
      <c r="E13" s="401"/>
      <c r="F13" s="402">
        <v>2</v>
      </c>
      <c r="G13" s="401"/>
      <c r="H13" s="403">
        <v>3</v>
      </c>
      <c r="I13" s="401"/>
      <c r="J13" s="403">
        <v>4</v>
      </c>
      <c r="K13" s="401"/>
      <c r="L13" s="403">
        <v>5</v>
      </c>
      <c r="M13" s="401"/>
      <c r="N13" s="403">
        <v>6</v>
      </c>
      <c r="O13" s="404"/>
    </row>
    <row r="14" spans="1:15" s="377" customFormat="1" ht="12.75" customHeight="1">
      <c r="A14" s="405" t="s">
        <v>635</v>
      </c>
      <c r="B14" s="406"/>
      <c r="C14" s="406"/>
      <c r="D14" s="407"/>
      <c r="E14" s="408">
        <v>678</v>
      </c>
      <c r="F14" s="408"/>
      <c r="G14" s="408">
        <v>689</v>
      </c>
      <c r="H14" s="408"/>
      <c r="I14" s="408">
        <v>700</v>
      </c>
      <c r="J14" s="408"/>
      <c r="K14" s="408">
        <v>711</v>
      </c>
      <c r="L14" s="408"/>
      <c r="M14" s="408">
        <v>722</v>
      </c>
      <c r="N14" s="408"/>
      <c r="O14" s="409"/>
    </row>
    <row r="15" spans="1:15" s="377" customFormat="1" ht="18.75" customHeight="1">
      <c r="A15" s="410" t="s">
        <v>636</v>
      </c>
      <c r="B15" s="411"/>
      <c r="C15" s="411"/>
      <c r="D15" s="411"/>
      <c r="E15" s="412">
        <v>679</v>
      </c>
      <c r="F15" s="412"/>
      <c r="G15" s="408">
        <v>690</v>
      </c>
      <c r="H15" s="412"/>
      <c r="I15" s="412">
        <v>701</v>
      </c>
      <c r="J15" s="412"/>
      <c r="K15" s="412">
        <v>712</v>
      </c>
      <c r="L15" s="412"/>
      <c r="M15" s="412">
        <v>723</v>
      </c>
      <c r="N15" s="412"/>
      <c r="O15" s="409"/>
    </row>
    <row r="16" spans="1:15" s="377" customFormat="1" ht="24" customHeight="1">
      <c r="A16" s="413" t="s">
        <v>637</v>
      </c>
      <c r="B16" s="414"/>
      <c r="C16" s="414"/>
      <c r="D16" s="415"/>
      <c r="E16" s="412">
        <v>680</v>
      </c>
      <c r="F16" s="412"/>
      <c r="G16" s="408">
        <v>691</v>
      </c>
      <c r="H16" s="412"/>
      <c r="I16" s="412">
        <v>702</v>
      </c>
      <c r="J16" s="412"/>
      <c r="K16" s="412">
        <v>713</v>
      </c>
      <c r="L16" s="412"/>
      <c r="M16" s="412">
        <v>724</v>
      </c>
      <c r="N16" s="412"/>
      <c r="O16" s="409"/>
    </row>
    <row r="17" spans="1:14" s="247" customFormat="1" ht="22.5" customHeight="1">
      <c r="A17" s="416" t="s">
        <v>638</v>
      </c>
      <c r="B17" s="416"/>
      <c r="C17" s="416"/>
      <c r="D17" s="416"/>
      <c r="E17" s="412">
        <v>681</v>
      </c>
      <c r="F17" s="412"/>
      <c r="G17" s="408">
        <v>692</v>
      </c>
      <c r="H17" s="412"/>
      <c r="I17" s="417">
        <v>703</v>
      </c>
      <c r="J17" s="412"/>
      <c r="K17" s="412">
        <v>714</v>
      </c>
      <c r="L17" s="412"/>
      <c r="M17" s="412">
        <v>725</v>
      </c>
      <c r="N17" s="412"/>
    </row>
    <row r="18" spans="1:14" s="247" customFormat="1" ht="32.25" customHeight="1">
      <c r="A18" s="418" t="s">
        <v>578</v>
      </c>
      <c r="B18" s="419"/>
      <c r="C18" s="420"/>
      <c r="D18" s="301" t="s">
        <v>579</v>
      </c>
      <c r="E18" s="332"/>
      <c r="F18" s="302">
        <v>17000</v>
      </c>
      <c r="G18" s="332"/>
      <c r="H18" s="302">
        <v>14896.34</v>
      </c>
      <c r="I18" s="332"/>
      <c r="J18" s="302">
        <v>16048</v>
      </c>
      <c r="K18" s="332"/>
      <c r="L18" s="421">
        <v>0.055296</v>
      </c>
      <c r="M18" s="332"/>
      <c r="N18" s="421">
        <v>1.068477</v>
      </c>
    </row>
    <row r="19" spans="1:14" s="247" customFormat="1" ht="31.5" customHeight="1">
      <c r="A19" s="418" t="s">
        <v>578</v>
      </c>
      <c r="B19" s="419"/>
      <c r="C19" s="420"/>
      <c r="D19" s="301" t="s">
        <v>580</v>
      </c>
      <c r="E19" s="332"/>
      <c r="F19" s="302">
        <v>16212.8</v>
      </c>
      <c r="G19" s="332"/>
      <c r="H19" s="302">
        <v>11901.85</v>
      </c>
      <c r="I19" s="332"/>
      <c r="J19" s="302">
        <v>12968.21</v>
      </c>
      <c r="K19" s="332"/>
      <c r="L19" s="421">
        <v>0.049714</v>
      </c>
      <c r="M19" s="332"/>
      <c r="N19" s="421">
        <v>0.863425</v>
      </c>
    </row>
    <row r="20" spans="1:14" s="247" customFormat="1" ht="32.25" customHeight="1">
      <c r="A20" s="418" t="s">
        <v>578</v>
      </c>
      <c r="B20" s="419"/>
      <c r="C20" s="420"/>
      <c r="D20" s="301" t="s">
        <v>580</v>
      </c>
      <c r="E20" s="332"/>
      <c r="F20" s="302">
        <v>33600</v>
      </c>
      <c r="G20" s="332"/>
      <c r="H20" s="302">
        <v>13308.84</v>
      </c>
      <c r="I20" s="332"/>
      <c r="J20" s="302">
        <v>26875.8</v>
      </c>
      <c r="K20" s="332"/>
      <c r="L20" s="421">
        <v>0.10303</v>
      </c>
      <c r="M20" s="332"/>
      <c r="N20" s="421">
        <v>1.789393</v>
      </c>
    </row>
    <row r="21" spans="1:14" s="247" customFormat="1" ht="27.75" customHeight="1">
      <c r="A21" s="418" t="s">
        <v>578</v>
      </c>
      <c r="B21" s="419"/>
      <c r="C21" s="420"/>
      <c r="D21" s="301" t="s">
        <v>581</v>
      </c>
      <c r="E21" s="332"/>
      <c r="F21" s="302">
        <v>37800</v>
      </c>
      <c r="G21" s="332"/>
      <c r="H21" s="302">
        <v>14225.7</v>
      </c>
      <c r="I21" s="332"/>
      <c r="J21" s="302">
        <v>30319.8</v>
      </c>
      <c r="K21" s="332"/>
      <c r="L21" s="421">
        <v>0.150707</v>
      </c>
      <c r="M21" s="332"/>
      <c r="N21" s="421">
        <v>2.018695</v>
      </c>
    </row>
    <row r="22" spans="1:14" s="247" customFormat="1" ht="32.25" customHeight="1">
      <c r="A22" s="418" t="s">
        <v>578</v>
      </c>
      <c r="B22" s="419"/>
      <c r="C22" s="420"/>
      <c r="D22" s="301" t="s">
        <v>581</v>
      </c>
      <c r="E22" s="332"/>
      <c r="F22" s="302">
        <v>20700</v>
      </c>
      <c r="G22" s="332"/>
      <c r="H22" s="302">
        <v>16670.95</v>
      </c>
      <c r="I22" s="332"/>
      <c r="J22" s="302">
        <v>16603.7</v>
      </c>
      <c r="K22" s="332"/>
      <c r="L22" s="421">
        <v>0.08253</v>
      </c>
      <c r="M22" s="332"/>
      <c r="N22" s="421">
        <v>1.105476</v>
      </c>
    </row>
    <row r="23" spans="1:14" s="247" customFormat="1" ht="28.5" customHeight="1">
      <c r="A23" s="418" t="s">
        <v>578</v>
      </c>
      <c r="B23" s="419"/>
      <c r="C23" s="420"/>
      <c r="D23" s="301" t="s">
        <v>582</v>
      </c>
      <c r="E23" s="332"/>
      <c r="F23" s="302">
        <v>37800</v>
      </c>
      <c r="G23" s="332"/>
      <c r="H23" s="302">
        <v>14288.36</v>
      </c>
      <c r="I23" s="332"/>
      <c r="J23" s="302">
        <v>30248.4</v>
      </c>
      <c r="K23" s="332"/>
      <c r="L23" s="421">
        <v>0.052144</v>
      </c>
      <c r="M23" s="332"/>
      <c r="N23" s="421">
        <v>2.013941</v>
      </c>
    </row>
    <row r="24" spans="1:14" s="247" customFormat="1" ht="27.75" customHeight="1">
      <c r="A24" s="418" t="s">
        <v>578</v>
      </c>
      <c r="B24" s="419"/>
      <c r="C24" s="420"/>
      <c r="D24" s="301" t="s">
        <v>582</v>
      </c>
      <c r="E24" s="332"/>
      <c r="F24" s="302">
        <v>27900</v>
      </c>
      <c r="G24" s="332"/>
      <c r="H24" s="302">
        <v>21099.5</v>
      </c>
      <c r="I24" s="332"/>
      <c r="J24" s="302">
        <v>22326.2</v>
      </c>
      <c r="K24" s="332"/>
      <c r="L24" s="421">
        <v>0.038488</v>
      </c>
      <c r="M24" s="332"/>
      <c r="N24" s="421">
        <v>1.48648</v>
      </c>
    </row>
    <row r="25" spans="1:14" s="247" customFormat="1" ht="25.5" customHeight="1">
      <c r="A25" s="418" t="s">
        <v>578</v>
      </c>
      <c r="B25" s="419"/>
      <c r="C25" s="420"/>
      <c r="D25" s="301" t="s">
        <v>583</v>
      </c>
      <c r="E25" s="332"/>
      <c r="F25" s="302">
        <v>51300</v>
      </c>
      <c r="G25" s="332"/>
      <c r="H25" s="302">
        <v>20353.83</v>
      </c>
      <c r="I25" s="332"/>
      <c r="J25" s="302">
        <v>40219.2</v>
      </c>
      <c r="K25" s="332"/>
      <c r="L25" s="421">
        <v>0.15835</v>
      </c>
      <c r="M25" s="332"/>
      <c r="N25" s="421">
        <v>2.677798</v>
      </c>
    </row>
    <row r="26" spans="1:14" s="247" customFormat="1" ht="28.5" customHeight="1">
      <c r="A26" s="418" t="s">
        <v>578</v>
      </c>
      <c r="B26" s="419"/>
      <c r="C26" s="420"/>
      <c r="D26" s="301" t="s">
        <v>583</v>
      </c>
      <c r="E26" s="332"/>
      <c r="F26" s="302">
        <v>4500</v>
      </c>
      <c r="G26" s="332"/>
      <c r="H26" s="302">
        <v>3542.76</v>
      </c>
      <c r="I26" s="332"/>
      <c r="J26" s="302">
        <v>3528</v>
      </c>
      <c r="K26" s="332"/>
      <c r="L26" s="421">
        <v>0.01389</v>
      </c>
      <c r="M26" s="332"/>
      <c r="N26" s="421">
        <v>0.234895</v>
      </c>
    </row>
    <row r="27" spans="1:14" s="247" customFormat="1" ht="33.75" customHeight="1">
      <c r="A27" s="418" t="s">
        <v>578</v>
      </c>
      <c r="B27" s="419"/>
      <c r="C27" s="420"/>
      <c r="D27" s="301" t="s">
        <v>584</v>
      </c>
      <c r="E27" s="332"/>
      <c r="F27" s="422">
        <v>46700</v>
      </c>
      <c r="G27" s="332"/>
      <c r="H27" s="422">
        <v>21266.06</v>
      </c>
      <c r="I27" s="332"/>
      <c r="J27" s="422">
        <v>35725.5</v>
      </c>
      <c r="K27" s="332"/>
      <c r="L27" s="423">
        <v>0.16046</v>
      </c>
      <c r="M27" s="332"/>
      <c r="N27" s="423">
        <v>2.378607</v>
      </c>
    </row>
    <row r="28" spans="1:14" s="247" customFormat="1" ht="33.75" customHeight="1">
      <c r="A28" s="418" t="s">
        <v>578</v>
      </c>
      <c r="B28" s="419"/>
      <c r="C28" s="420"/>
      <c r="D28" s="301" t="s">
        <v>584</v>
      </c>
      <c r="E28" s="332"/>
      <c r="F28" s="302">
        <v>60000</v>
      </c>
      <c r="G28" s="332"/>
      <c r="H28" s="302">
        <v>31074.09</v>
      </c>
      <c r="I28" s="332"/>
      <c r="J28" s="302">
        <v>45900</v>
      </c>
      <c r="K28" s="332"/>
      <c r="L28" s="421">
        <v>0.206158</v>
      </c>
      <c r="M28" s="332"/>
      <c r="N28" s="421">
        <v>3.056026</v>
      </c>
    </row>
    <row r="29" spans="1:14" s="247" customFormat="1" ht="33.75" customHeight="1">
      <c r="A29" s="418" t="s">
        <v>578</v>
      </c>
      <c r="B29" s="419"/>
      <c r="C29" s="420"/>
      <c r="D29" s="301" t="s">
        <v>585</v>
      </c>
      <c r="E29" s="332"/>
      <c r="F29" s="302">
        <v>130000</v>
      </c>
      <c r="G29" s="332"/>
      <c r="H29" s="302">
        <v>58771.31</v>
      </c>
      <c r="I29" s="332"/>
      <c r="J29" s="302">
        <v>99398</v>
      </c>
      <c r="K29" s="332"/>
      <c r="L29" s="421">
        <v>0.234447</v>
      </c>
      <c r="M29" s="332"/>
      <c r="N29" s="421">
        <v>6.617927</v>
      </c>
    </row>
    <row r="30" spans="1:14" s="247" customFormat="1" ht="33.75" customHeight="1">
      <c r="A30" s="418" t="s">
        <v>578</v>
      </c>
      <c r="B30" s="419"/>
      <c r="C30" s="420"/>
      <c r="D30" s="301" t="s">
        <v>585</v>
      </c>
      <c r="E30" s="332"/>
      <c r="F30" s="302">
        <v>42500</v>
      </c>
      <c r="G30" s="332"/>
      <c r="H30" s="302">
        <v>17300.71</v>
      </c>
      <c r="I30" s="332"/>
      <c r="J30" s="302">
        <v>32495.5</v>
      </c>
      <c r="K30" s="332"/>
      <c r="L30" s="421">
        <v>0.076646</v>
      </c>
      <c r="M30" s="332"/>
      <c r="N30" s="421">
        <v>2.163553</v>
      </c>
    </row>
    <row r="31" spans="1:14" s="247" customFormat="1" ht="33.75" customHeight="1">
      <c r="A31" s="418" t="s">
        <v>578</v>
      </c>
      <c r="B31" s="419"/>
      <c r="C31" s="420"/>
      <c r="D31" s="301" t="s">
        <v>586</v>
      </c>
      <c r="E31" s="332"/>
      <c r="F31" s="302">
        <v>44000</v>
      </c>
      <c r="G31" s="332"/>
      <c r="H31" s="302">
        <v>26403.45</v>
      </c>
      <c r="I31" s="332"/>
      <c r="J31" s="302">
        <v>32604</v>
      </c>
      <c r="K31" s="332"/>
      <c r="L31" s="421">
        <v>0.201666</v>
      </c>
      <c r="M31" s="332"/>
      <c r="N31" s="421">
        <v>2.170777</v>
      </c>
    </row>
    <row r="32" spans="1:14" s="247" customFormat="1" ht="33.75" customHeight="1">
      <c r="A32" s="418" t="s">
        <v>578</v>
      </c>
      <c r="B32" s="419"/>
      <c r="C32" s="420"/>
      <c r="D32" s="301" t="s">
        <v>587</v>
      </c>
      <c r="E32" s="332"/>
      <c r="F32" s="302">
        <v>12000</v>
      </c>
      <c r="G32" s="332"/>
      <c r="H32" s="302">
        <v>7589.52</v>
      </c>
      <c r="I32" s="332"/>
      <c r="J32" s="302">
        <v>8392.8</v>
      </c>
      <c r="K32" s="332"/>
      <c r="L32" s="421">
        <v>0.037284</v>
      </c>
      <c r="M32" s="332"/>
      <c r="N32" s="421">
        <v>0.558793</v>
      </c>
    </row>
    <row r="33" spans="1:14" s="247" customFormat="1" ht="18.75" customHeight="1">
      <c r="A33" s="424" t="s">
        <v>639</v>
      </c>
      <c r="B33" s="424"/>
      <c r="C33" s="424"/>
      <c r="D33" s="424"/>
      <c r="E33" s="412">
        <v>682</v>
      </c>
      <c r="F33" s="374"/>
      <c r="G33" s="332"/>
      <c r="H33" s="425">
        <f>SUM(H18:H32)</f>
        <v>292693.27</v>
      </c>
      <c r="I33" s="332"/>
      <c r="J33" s="425">
        <f>SUM(J18:J32)</f>
        <v>453653.11</v>
      </c>
      <c r="K33" s="332"/>
      <c r="L33" s="426"/>
      <c r="M33" s="332"/>
      <c r="N33" s="427">
        <f>SUM(N18:N32)</f>
        <v>30.204263000000005</v>
      </c>
    </row>
    <row r="34" spans="1:14" s="247" customFormat="1" ht="15" customHeight="1">
      <c r="A34" s="428" t="s">
        <v>640</v>
      </c>
      <c r="B34" s="428"/>
      <c r="C34" s="428"/>
      <c r="D34" s="428"/>
      <c r="E34" s="412">
        <v>683</v>
      </c>
      <c r="F34" s="429"/>
      <c r="G34" s="430">
        <v>694</v>
      </c>
      <c r="H34" s="431"/>
      <c r="I34" s="432">
        <v>705</v>
      </c>
      <c r="J34" s="431"/>
      <c r="K34" s="433">
        <v>716</v>
      </c>
      <c r="L34" s="434"/>
      <c r="M34" s="435">
        <v>727</v>
      </c>
      <c r="N34" s="436"/>
    </row>
    <row r="35" spans="1:14" s="247" customFormat="1" ht="12.75" customHeight="1">
      <c r="A35" s="437" t="s">
        <v>641</v>
      </c>
      <c r="B35" s="437"/>
      <c r="C35" s="437"/>
      <c r="D35" s="437"/>
      <c r="E35" s="438">
        <v>684</v>
      </c>
      <c r="F35" s="429"/>
      <c r="G35" s="430">
        <v>695</v>
      </c>
      <c r="H35" s="431"/>
      <c r="I35" s="432">
        <v>706</v>
      </c>
      <c r="J35" s="431"/>
      <c r="K35" s="433">
        <v>717</v>
      </c>
      <c r="L35" s="434"/>
      <c r="M35" s="435">
        <v>728</v>
      </c>
      <c r="N35" s="436"/>
    </row>
    <row r="36" spans="1:14" s="247" customFormat="1" ht="12" customHeight="1">
      <c r="A36" s="437" t="s">
        <v>642</v>
      </c>
      <c r="B36" s="437"/>
      <c r="C36" s="437"/>
      <c r="D36" s="437"/>
      <c r="E36" s="438">
        <v>685</v>
      </c>
      <c r="F36" s="429"/>
      <c r="G36" s="430">
        <v>696</v>
      </c>
      <c r="H36" s="431"/>
      <c r="I36" s="432">
        <v>707</v>
      </c>
      <c r="J36" s="431"/>
      <c r="K36" s="433">
        <v>718</v>
      </c>
      <c r="L36" s="434"/>
      <c r="M36" s="435">
        <v>729</v>
      </c>
      <c r="N36" s="436"/>
    </row>
    <row r="37" spans="1:14" s="247" customFormat="1" ht="9.75" customHeight="1">
      <c r="A37" s="437" t="s">
        <v>643</v>
      </c>
      <c r="B37" s="437"/>
      <c r="C37" s="437"/>
      <c r="D37" s="437"/>
      <c r="E37" s="438">
        <v>686</v>
      </c>
      <c r="F37" s="438"/>
      <c r="G37" s="430">
        <v>697</v>
      </c>
      <c r="H37" s="438"/>
      <c r="I37" s="430">
        <v>708</v>
      </c>
      <c r="J37" s="438"/>
      <c r="K37" s="439">
        <v>719</v>
      </c>
      <c r="L37" s="438"/>
      <c r="M37" s="430">
        <v>730</v>
      </c>
      <c r="N37" s="438"/>
    </row>
    <row r="38" spans="1:14" s="247" customFormat="1" ht="12.75" customHeight="1">
      <c r="A38" s="437" t="s">
        <v>644</v>
      </c>
      <c r="B38" s="437"/>
      <c r="C38" s="437"/>
      <c r="D38" s="437"/>
      <c r="E38" s="438">
        <v>687</v>
      </c>
      <c r="F38" s="440"/>
      <c r="G38" s="430">
        <v>698</v>
      </c>
      <c r="H38" s="441"/>
      <c r="I38" s="432">
        <v>709</v>
      </c>
      <c r="J38" s="441"/>
      <c r="K38" s="433">
        <v>720</v>
      </c>
      <c r="L38" s="434"/>
      <c r="M38" s="435">
        <v>731</v>
      </c>
      <c r="N38" s="442"/>
    </row>
    <row r="39" spans="1:14" s="247" customFormat="1" ht="17.25" customHeight="1">
      <c r="A39" s="428" t="s">
        <v>645</v>
      </c>
      <c r="B39" s="428"/>
      <c r="C39" s="428"/>
      <c r="D39" s="428"/>
      <c r="E39" s="438">
        <v>688</v>
      </c>
      <c r="F39" s="440">
        <f>SUM(F18:F38)</f>
        <v>582012.8</v>
      </c>
      <c r="G39" s="430">
        <v>699</v>
      </c>
      <c r="H39" s="441">
        <f>SUM(H33+H38)</f>
        <v>292693.27</v>
      </c>
      <c r="I39" s="432">
        <v>710</v>
      </c>
      <c r="J39" s="441">
        <f>SUM(J33+J38)</f>
        <v>453653.11</v>
      </c>
      <c r="K39" s="433">
        <v>721</v>
      </c>
      <c r="L39" s="434"/>
      <c r="M39" s="435">
        <v>732</v>
      </c>
      <c r="N39" s="442" t="s">
        <v>646</v>
      </c>
    </row>
    <row r="40" spans="1:14" s="247" customFormat="1" ht="14.25" customHeight="1">
      <c r="A40" s="443"/>
      <c r="B40" s="443"/>
      <c r="C40" s="443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</row>
    <row r="41" spans="1:14" s="368" customFormat="1" ht="11.25">
      <c r="A41" s="444" t="s">
        <v>616</v>
      </c>
      <c r="B41" s="444"/>
      <c r="C41" s="444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 t="s">
        <v>630</v>
      </c>
    </row>
    <row r="42" spans="1:15" ht="12.75">
      <c r="A42" s="377"/>
      <c r="B42" s="377"/>
      <c r="C42" s="377"/>
      <c r="D42" s="369"/>
      <c r="E42" s="368"/>
      <c r="F42" s="370"/>
      <c r="G42" s="368"/>
      <c r="H42" s="368"/>
      <c r="I42" s="368"/>
      <c r="J42" s="370"/>
      <c r="K42" s="368"/>
      <c r="L42" s="246"/>
      <c r="M42" s="246"/>
      <c r="N42" s="372"/>
      <c r="O42" s="377"/>
    </row>
    <row r="43" spans="12:13" ht="12.75">
      <c r="L43" s="246"/>
      <c r="M43" s="246"/>
    </row>
  </sheetData>
  <sheetProtection/>
  <mergeCells count="42">
    <mergeCell ref="A34:D34"/>
    <mergeCell ref="A35:D35"/>
    <mergeCell ref="A36:D36"/>
    <mergeCell ref="A37:D37"/>
    <mergeCell ref="A38:D38"/>
    <mergeCell ref="A39:D39"/>
    <mergeCell ref="A28:C28"/>
    <mergeCell ref="A29:C29"/>
    <mergeCell ref="A30:C30"/>
    <mergeCell ref="A31:C31"/>
    <mergeCell ref="A32:C32"/>
    <mergeCell ref="A33:D33"/>
    <mergeCell ref="A22:C22"/>
    <mergeCell ref="A23:C23"/>
    <mergeCell ref="A24:C24"/>
    <mergeCell ref="A25:C25"/>
    <mergeCell ref="A26:C26"/>
    <mergeCell ref="A27:C27"/>
    <mergeCell ref="A16:D16"/>
    <mergeCell ref="A17:D17"/>
    <mergeCell ref="A18:C18"/>
    <mergeCell ref="A19:C19"/>
    <mergeCell ref="A20:C20"/>
    <mergeCell ref="A21:C21"/>
    <mergeCell ref="N9:N12"/>
    <mergeCell ref="A10:C12"/>
    <mergeCell ref="D10:D12"/>
    <mergeCell ref="A13:D13"/>
    <mergeCell ref="A14:D14"/>
    <mergeCell ref="A15:D15"/>
    <mergeCell ref="H9:H12"/>
    <mergeCell ref="I9:I13"/>
    <mergeCell ref="J9:J12"/>
    <mergeCell ref="K9:K13"/>
    <mergeCell ref="L9:L12"/>
    <mergeCell ref="M9:M13"/>
    <mergeCell ref="A1:D1"/>
    <mergeCell ref="A3:D3"/>
    <mergeCell ref="A9:D9"/>
    <mergeCell ref="E9:E13"/>
    <mergeCell ref="F9:F12"/>
    <mergeCell ref="G9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:B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504</v>
      </c>
      <c r="B1" s="4"/>
    </row>
    <row r="2" spans="1:2" ht="12.75">
      <c r="A2" s="4" t="s">
        <v>292</v>
      </c>
      <c r="B2" s="4"/>
    </row>
    <row r="3" spans="1:2" ht="12.75">
      <c r="A3" s="4" t="s">
        <v>505</v>
      </c>
      <c r="B3" s="4"/>
    </row>
    <row r="4" spans="1:2" ht="12.75">
      <c r="A4" s="4" t="s">
        <v>506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7" spans="1:5" ht="12.75">
      <c r="A7" s="151" t="s">
        <v>395</v>
      </c>
      <c r="B7" s="151"/>
      <c r="C7" s="151"/>
      <c r="D7" s="151"/>
      <c r="E7" s="151"/>
    </row>
    <row r="8" spans="1:5" ht="14.25" customHeight="1">
      <c r="A8" s="152" t="s">
        <v>396</v>
      </c>
      <c r="B8" s="152"/>
      <c r="C8" s="152"/>
      <c r="D8" s="152"/>
      <c r="E8" s="152"/>
    </row>
    <row r="9" spans="1:5" ht="14.25" customHeight="1">
      <c r="A9" s="152" t="s">
        <v>509</v>
      </c>
      <c r="B9" s="152"/>
      <c r="C9" s="152"/>
      <c r="D9" s="152"/>
      <c r="E9" s="152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75"/>
      <c r="B13" s="28" t="s">
        <v>487</v>
      </c>
      <c r="C13" s="7">
        <v>201</v>
      </c>
      <c r="D13" s="47"/>
      <c r="E13" s="47"/>
    </row>
    <row r="14" spans="1:5" ht="12.75">
      <c r="A14" s="6"/>
      <c r="B14" s="28" t="s">
        <v>485</v>
      </c>
      <c r="C14" s="9" t="s">
        <v>152</v>
      </c>
      <c r="D14" s="31">
        <f>SUM(D15:D18)</f>
        <v>64344</v>
      </c>
      <c r="E14" s="31">
        <f>SUM(E15:E18)</f>
        <v>67192</v>
      </c>
    </row>
    <row r="15" spans="1:7" ht="12.75">
      <c r="A15" s="6">
        <v>700</v>
      </c>
      <c r="B15" s="2" t="s">
        <v>397</v>
      </c>
      <c r="C15" s="9" t="s">
        <v>153</v>
      </c>
      <c r="D15" s="48">
        <v>42827</v>
      </c>
      <c r="E15" s="48">
        <v>25154</v>
      </c>
      <c r="G15" s="43"/>
    </row>
    <row r="16" spans="1:5" ht="22.5">
      <c r="A16" s="6" t="s">
        <v>398</v>
      </c>
      <c r="B16" s="3" t="s">
        <v>399</v>
      </c>
      <c r="C16" s="9" t="s">
        <v>154</v>
      </c>
      <c r="D16" s="48">
        <v>15075</v>
      </c>
      <c r="E16" s="48">
        <v>21260</v>
      </c>
    </row>
    <row r="17" spans="1:7" ht="12.75">
      <c r="A17" s="6">
        <v>703</v>
      </c>
      <c r="B17" s="2" t="s">
        <v>400</v>
      </c>
      <c r="C17" s="9" t="s">
        <v>155</v>
      </c>
      <c r="D17" s="48"/>
      <c r="E17" s="48"/>
      <c r="G17" s="43"/>
    </row>
    <row r="18" spans="1:5" ht="12.75">
      <c r="A18" s="6">
        <v>709</v>
      </c>
      <c r="B18" s="72" t="s">
        <v>401</v>
      </c>
      <c r="C18" s="9" t="s">
        <v>156</v>
      </c>
      <c r="D18" s="48">
        <v>6442</v>
      </c>
      <c r="E18" s="48">
        <v>20778</v>
      </c>
    </row>
    <row r="19" spans="1:5" ht="12.75">
      <c r="A19" s="6"/>
      <c r="B19" s="73" t="s">
        <v>486</v>
      </c>
      <c r="C19" s="9" t="s">
        <v>157</v>
      </c>
      <c r="D19" s="48">
        <f>SUM(D20:D23)</f>
        <v>0</v>
      </c>
      <c r="E19" s="48">
        <f>SUM(E20:E23)</f>
        <v>0</v>
      </c>
    </row>
    <row r="20" spans="1:5" ht="12.75">
      <c r="A20" s="6">
        <v>710</v>
      </c>
      <c r="B20" s="78" t="s">
        <v>402</v>
      </c>
      <c r="C20" s="9" t="s">
        <v>158</v>
      </c>
      <c r="D20" s="31"/>
      <c r="E20" s="31"/>
    </row>
    <row r="21" spans="1:5" ht="12.75">
      <c r="A21" s="6">
        <v>711</v>
      </c>
      <c r="B21" s="3" t="s">
        <v>403</v>
      </c>
      <c r="C21" s="9" t="s">
        <v>159</v>
      </c>
      <c r="D21" s="31"/>
      <c r="E21" s="31"/>
    </row>
    <row r="22" spans="1:5" ht="12.75">
      <c r="A22" s="6">
        <v>712</v>
      </c>
      <c r="B22" s="3" t="s">
        <v>404</v>
      </c>
      <c r="C22" s="9" t="s">
        <v>160</v>
      </c>
      <c r="D22" s="31"/>
      <c r="E22" s="31"/>
    </row>
    <row r="23" spans="1:5" ht="12.75" customHeight="1">
      <c r="A23" s="6">
        <v>719</v>
      </c>
      <c r="B23" s="72" t="s">
        <v>405</v>
      </c>
      <c r="C23" s="9" t="s">
        <v>161</v>
      </c>
      <c r="D23" s="48"/>
      <c r="E23" s="48"/>
    </row>
    <row r="24" spans="1:5" ht="12.75">
      <c r="A24" s="76">
        <v>73</v>
      </c>
      <c r="B24" s="28" t="s">
        <v>406</v>
      </c>
      <c r="C24" s="9" t="s">
        <v>162</v>
      </c>
      <c r="D24" s="48">
        <f>SUM(D25:D31)</f>
        <v>16157</v>
      </c>
      <c r="E24" s="48">
        <f>SUM(E25:E31)</f>
        <v>16089</v>
      </c>
    </row>
    <row r="25" spans="1:5" ht="12.75">
      <c r="A25" s="6">
        <v>600</v>
      </c>
      <c r="B25" s="2" t="s">
        <v>407</v>
      </c>
      <c r="C25" s="9" t="s">
        <v>163</v>
      </c>
      <c r="D25" s="48">
        <v>5049</v>
      </c>
      <c r="E25" s="48">
        <v>4769</v>
      </c>
    </row>
    <row r="26" spans="1:5" ht="12.75">
      <c r="A26" s="6">
        <v>601</v>
      </c>
      <c r="B26" s="2" t="s">
        <v>408</v>
      </c>
      <c r="C26" s="9" t="s">
        <v>164</v>
      </c>
      <c r="D26" s="48">
        <v>96</v>
      </c>
      <c r="E26" s="48">
        <v>52</v>
      </c>
    </row>
    <row r="27" spans="1:5" ht="12.75">
      <c r="A27" s="6">
        <v>602</v>
      </c>
      <c r="B27" s="72" t="s">
        <v>409</v>
      </c>
      <c r="C27" s="9" t="s">
        <v>165</v>
      </c>
      <c r="D27" s="48"/>
      <c r="E27" s="48"/>
    </row>
    <row r="28" spans="1:5" ht="12.75">
      <c r="A28" s="6">
        <v>603</v>
      </c>
      <c r="B28" s="2" t="s">
        <v>410</v>
      </c>
      <c r="C28" s="9" t="s">
        <v>166</v>
      </c>
      <c r="D28" s="48">
        <f>6634+829</f>
        <v>7463</v>
      </c>
      <c r="E28" s="48">
        <v>7463</v>
      </c>
    </row>
    <row r="29" spans="1:5" ht="12.75">
      <c r="A29" s="6">
        <v>605</v>
      </c>
      <c r="B29" s="72" t="s">
        <v>411</v>
      </c>
      <c r="C29" s="9" t="s">
        <v>167</v>
      </c>
      <c r="D29" s="48">
        <v>1451</v>
      </c>
      <c r="E29" s="48">
        <v>1213</v>
      </c>
    </row>
    <row r="30" spans="1:5" ht="12.75">
      <c r="A30" s="6">
        <v>607</v>
      </c>
      <c r="B30" s="72" t="s">
        <v>412</v>
      </c>
      <c r="C30" s="9" t="s">
        <v>168</v>
      </c>
      <c r="D30" s="48"/>
      <c r="E30" s="48"/>
    </row>
    <row r="31" spans="1:5" ht="22.5">
      <c r="A31" s="6" t="s">
        <v>414</v>
      </c>
      <c r="B31" s="72" t="s">
        <v>413</v>
      </c>
      <c r="C31" s="9" t="s">
        <v>169</v>
      </c>
      <c r="D31" s="48">
        <f>383+1715</f>
        <v>2098</v>
      </c>
      <c r="E31" s="48">
        <v>2592</v>
      </c>
    </row>
    <row r="32" spans="1:5" ht="12.75">
      <c r="A32" s="6"/>
      <c r="B32" s="28" t="s">
        <v>415</v>
      </c>
      <c r="C32" s="9" t="s">
        <v>170</v>
      </c>
      <c r="D32" s="31">
        <f>SUM(D33:D36)</f>
        <v>0</v>
      </c>
      <c r="E32" s="31">
        <f>SUM(E33:E36)</f>
        <v>43561</v>
      </c>
    </row>
    <row r="33" spans="1:5" ht="12.75">
      <c r="A33" s="6">
        <v>610</v>
      </c>
      <c r="B33" s="2" t="s">
        <v>416</v>
      </c>
      <c r="C33" s="9" t="s">
        <v>171</v>
      </c>
      <c r="D33" s="31"/>
      <c r="E33" s="31">
        <v>43561</v>
      </c>
    </row>
    <row r="34" spans="1:5" ht="12.75">
      <c r="A34" s="6">
        <v>611</v>
      </c>
      <c r="B34" s="2" t="s">
        <v>417</v>
      </c>
      <c r="C34" s="9" t="s">
        <v>172</v>
      </c>
      <c r="D34" s="31"/>
      <c r="E34" s="31"/>
    </row>
    <row r="35" spans="1:5" ht="12.75">
      <c r="A35" s="6">
        <v>612</v>
      </c>
      <c r="B35" s="2" t="s">
        <v>418</v>
      </c>
      <c r="C35" s="9" t="s">
        <v>173</v>
      </c>
      <c r="D35" s="31"/>
      <c r="E35" s="31"/>
    </row>
    <row r="36" spans="1:5" ht="12.75">
      <c r="A36" s="6">
        <v>619</v>
      </c>
      <c r="B36" s="2" t="s">
        <v>419</v>
      </c>
      <c r="C36" s="9" t="s">
        <v>174</v>
      </c>
      <c r="D36" s="31"/>
      <c r="E36" s="31"/>
    </row>
    <row r="37" spans="1:5" ht="22.5">
      <c r="A37" s="6"/>
      <c r="B37" s="60" t="s">
        <v>435</v>
      </c>
      <c r="C37" s="9" t="s">
        <v>175</v>
      </c>
      <c r="D37" s="31">
        <f>D14-D24-D32</f>
        <v>48187</v>
      </c>
      <c r="E37" s="31">
        <f>E14+E19-E24-E32</f>
        <v>7542</v>
      </c>
    </row>
    <row r="38" spans="1:5" ht="12.75">
      <c r="A38" s="6"/>
      <c r="B38" s="2" t="s">
        <v>420</v>
      </c>
      <c r="C38" s="9" t="s">
        <v>176</v>
      </c>
      <c r="D38" s="31">
        <v>0</v>
      </c>
      <c r="E38" s="31">
        <v>0</v>
      </c>
    </row>
    <row r="39" spans="1:5" ht="12.75">
      <c r="A39" s="6"/>
      <c r="B39" s="28" t="s">
        <v>421</v>
      </c>
      <c r="C39" s="9" t="s">
        <v>177</v>
      </c>
      <c r="D39" s="31">
        <f>D40+D41</f>
        <v>0</v>
      </c>
      <c r="E39" s="31">
        <f>E40+E41</f>
        <v>0</v>
      </c>
    </row>
    <row r="40" spans="1:5" ht="12.75">
      <c r="A40" s="6">
        <v>730</v>
      </c>
      <c r="B40" s="2" t="s">
        <v>422</v>
      </c>
      <c r="C40" s="9" t="s">
        <v>178</v>
      </c>
      <c r="D40" s="31">
        <v>0</v>
      </c>
      <c r="E40" s="31"/>
    </row>
    <row r="41" spans="1:5" ht="12.75">
      <c r="A41" s="6">
        <v>731</v>
      </c>
      <c r="B41" s="3" t="s">
        <v>423</v>
      </c>
      <c r="C41" s="9" t="s">
        <v>179</v>
      </c>
      <c r="D41" s="31"/>
      <c r="E41" s="31"/>
    </row>
    <row r="42" spans="1:5" ht="12.75">
      <c r="A42" s="6"/>
      <c r="B42" s="28" t="s">
        <v>424</v>
      </c>
      <c r="C42" s="9" t="s">
        <v>180</v>
      </c>
      <c r="D42" s="31">
        <f>D43+D44</f>
        <v>0</v>
      </c>
      <c r="E42" s="31">
        <f>E43+E44</f>
        <v>0</v>
      </c>
    </row>
    <row r="43" spans="1:5" ht="12.75">
      <c r="A43" s="6">
        <v>630</v>
      </c>
      <c r="B43" s="2" t="s">
        <v>425</v>
      </c>
      <c r="C43" s="9" t="s">
        <v>181</v>
      </c>
      <c r="D43" s="31"/>
      <c r="E43" s="31"/>
    </row>
    <row r="44" spans="1:5" ht="12.75">
      <c r="A44" s="77">
        <v>631</v>
      </c>
      <c r="B44" s="2" t="s">
        <v>426</v>
      </c>
      <c r="C44" s="9" t="s">
        <v>182</v>
      </c>
      <c r="D44" s="31"/>
      <c r="E44" s="31"/>
    </row>
    <row r="45" spans="1:5" ht="33.75" customHeight="1">
      <c r="A45" s="6"/>
      <c r="B45" s="60" t="s">
        <v>427</v>
      </c>
      <c r="C45" s="9" t="s">
        <v>457</v>
      </c>
      <c r="D45" s="66">
        <f>D37</f>
        <v>48187</v>
      </c>
      <c r="E45" s="66">
        <f>E37+E39-E42</f>
        <v>7542</v>
      </c>
    </row>
    <row r="46" spans="1:5" ht="12.75">
      <c r="A46" s="6"/>
      <c r="B46" s="3" t="s">
        <v>428</v>
      </c>
      <c r="C46" s="9" t="s">
        <v>458</v>
      </c>
      <c r="D46" s="66">
        <f>D38</f>
        <v>0</v>
      </c>
      <c r="E46" s="66"/>
    </row>
    <row r="47" spans="1:5" ht="12.75">
      <c r="A47" s="6"/>
      <c r="B47" s="28" t="s">
        <v>429</v>
      </c>
      <c r="C47" s="9" t="s">
        <v>459</v>
      </c>
      <c r="D47" s="66"/>
      <c r="E47" s="66"/>
    </row>
    <row r="48" spans="1:5" ht="12.75">
      <c r="A48" s="6">
        <v>821</v>
      </c>
      <c r="B48" s="2" t="s">
        <v>430</v>
      </c>
      <c r="C48" s="9" t="s">
        <v>460</v>
      </c>
      <c r="D48" s="31"/>
      <c r="E48" s="31"/>
    </row>
    <row r="49" spans="1:5" ht="12.75">
      <c r="A49" s="6" t="s">
        <v>431</v>
      </c>
      <c r="B49" s="2" t="s">
        <v>432</v>
      </c>
      <c r="C49" s="9" t="s">
        <v>461</v>
      </c>
      <c r="D49" s="31"/>
      <c r="E49" s="31"/>
    </row>
    <row r="50" spans="1:5" ht="12.75">
      <c r="A50" s="6" t="s">
        <v>431</v>
      </c>
      <c r="B50" s="2" t="s">
        <v>433</v>
      </c>
      <c r="C50" s="9" t="s">
        <v>462</v>
      </c>
      <c r="D50" s="31"/>
      <c r="E50" s="31"/>
    </row>
    <row r="51" spans="1:5" ht="27.75" customHeight="1">
      <c r="A51" s="6"/>
      <c r="B51" s="60" t="s">
        <v>434</v>
      </c>
      <c r="C51" s="9" t="s">
        <v>463</v>
      </c>
      <c r="D51" s="31">
        <f>D45</f>
        <v>48187</v>
      </c>
      <c r="E51" s="31">
        <f>E45</f>
        <v>7542</v>
      </c>
    </row>
    <row r="52" spans="1:5" ht="12.75">
      <c r="A52" s="6"/>
      <c r="B52" s="2" t="s">
        <v>436</v>
      </c>
      <c r="C52" s="9" t="s">
        <v>464</v>
      </c>
      <c r="D52" s="31">
        <v>0</v>
      </c>
      <c r="E52" s="31">
        <f>E46</f>
        <v>0</v>
      </c>
    </row>
    <row r="53" spans="1:5" ht="22.5">
      <c r="A53" s="6"/>
      <c r="B53" s="60" t="s">
        <v>437</v>
      </c>
      <c r="C53" s="9" t="s">
        <v>465</v>
      </c>
      <c r="D53" s="31">
        <f>SUM(D54:D59)</f>
        <v>48081</v>
      </c>
      <c r="E53" s="31">
        <f>SUM(E54:E59)</f>
        <v>11191</v>
      </c>
    </row>
    <row r="54" spans="1:5" ht="12.75">
      <c r="A54" s="6">
        <v>720</v>
      </c>
      <c r="B54" s="2" t="s">
        <v>438</v>
      </c>
      <c r="C54" s="9" t="s">
        <v>466</v>
      </c>
      <c r="D54" s="31">
        <v>48081</v>
      </c>
      <c r="E54" s="31">
        <v>11191</v>
      </c>
    </row>
    <row r="55" spans="1:5" ht="22.5">
      <c r="A55" s="6">
        <v>721</v>
      </c>
      <c r="B55" s="74" t="s">
        <v>439</v>
      </c>
      <c r="C55" s="9" t="s">
        <v>467</v>
      </c>
      <c r="D55" s="31"/>
      <c r="E55" s="31"/>
    </row>
    <row r="56" spans="1:5" ht="22.5">
      <c r="A56" s="6">
        <v>722</v>
      </c>
      <c r="B56" s="74" t="s">
        <v>441</v>
      </c>
      <c r="C56" s="9" t="s">
        <v>468</v>
      </c>
      <c r="D56" s="31"/>
      <c r="E56" s="31"/>
    </row>
    <row r="57" spans="1:5" ht="22.5">
      <c r="A57" s="77">
        <v>723</v>
      </c>
      <c r="B57" s="74" t="s">
        <v>440</v>
      </c>
      <c r="C57" s="9" t="s">
        <v>469</v>
      </c>
      <c r="D57" s="31"/>
      <c r="E57" s="31"/>
    </row>
    <row r="58" spans="1:5" ht="12.75">
      <c r="A58" s="6">
        <v>724</v>
      </c>
      <c r="B58" s="74" t="s">
        <v>442</v>
      </c>
      <c r="C58" s="9" t="s">
        <v>470</v>
      </c>
      <c r="D58" s="31"/>
      <c r="E58" s="31"/>
    </row>
    <row r="59" spans="1:5" ht="12.75">
      <c r="A59" s="6">
        <v>729</v>
      </c>
      <c r="B59" s="2" t="s">
        <v>443</v>
      </c>
      <c r="C59" s="9" t="s">
        <v>471</v>
      </c>
      <c r="D59" s="31"/>
      <c r="E59" s="31"/>
    </row>
    <row r="60" spans="1:5" ht="12.75">
      <c r="A60" s="6"/>
      <c r="B60" s="60" t="s">
        <v>444</v>
      </c>
      <c r="C60" s="9" t="s">
        <v>472</v>
      </c>
      <c r="D60" s="31">
        <f>SUM(D61:D66)</f>
        <v>47249</v>
      </c>
      <c r="E60" s="31">
        <f>SUM(E61:E66)</f>
        <v>36614</v>
      </c>
    </row>
    <row r="61" spans="1:5" ht="12.75">
      <c r="A61" s="6">
        <v>620</v>
      </c>
      <c r="B61" s="74" t="s">
        <v>445</v>
      </c>
      <c r="C61" s="9" t="s">
        <v>473</v>
      </c>
      <c r="D61" s="31">
        <v>47249</v>
      </c>
      <c r="E61" s="31">
        <v>36614</v>
      </c>
    </row>
    <row r="62" spans="1:5" ht="22.5">
      <c r="A62" s="77">
        <v>621</v>
      </c>
      <c r="B62" s="74" t="s">
        <v>446</v>
      </c>
      <c r="C62" s="9" t="s">
        <v>474</v>
      </c>
      <c r="D62" s="31"/>
      <c r="E62" s="31"/>
    </row>
    <row r="63" spans="1:5" ht="22.5">
      <c r="A63" s="6">
        <v>622</v>
      </c>
      <c r="B63" s="74" t="s">
        <v>447</v>
      </c>
      <c r="C63" s="9" t="s">
        <v>475</v>
      </c>
      <c r="D63" s="31"/>
      <c r="E63" s="31"/>
    </row>
    <row r="64" spans="1:5" ht="22.5">
      <c r="A64" s="6">
        <v>623</v>
      </c>
      <c r="B64" s="74" t="s">
        <v>448</v>
      </c>
      <c r="C64" s="9" t="s">
        <v>476</v>
      </c>
      <c r="D64" s="31"/>
      <c r="E64" s="31"/>
    </row>
    <row r="65" spans="1:5" ht="12.75">
      <c r="A65" s="6">
        <v>624</v>
      </c>
      <c r="B65" s="74" t="s">
        <v>449</v>
      </c>
      <c r="C65" s="9" t="s">
        <v>477</v>
      </c>
      <c r="D65" s="31"/>
      <c r="E65" s="31"/>
    </row>
    <row r="66" spans="1:5" ht="12.75">
      <c r="A66" s="6">
        <v>629</v>
      </c>
      <c r="B66" s="74" t="s">
        <v>450</v>
      </c>
      <c r="C66" s="9" t="s">
        <v>478</v>
      </c>
      <c r="D66" s="31"/>
      <c r="E66" s="31"/>
    </row>
    <row r="67" spans="1:5" ht="22.5">
      <c r="A67" s="77"/>
      <c r="B67" s="60" t="s">
        <v>451</v>
      </c>
      <c r="C67" s="9" t="s">
        <v>479</v>
      </c>
      <c r="D67" s="31">
        <f>D53-D60</f>
        <v>832</v>
      </c>
      <c r="E67" s="31"/>
    </row>
    <row r="68" spans="1:5" ht="12.75">
      <c r="A68" s="6"/>
      <c r="B68" s="74" t="s">
        <v>452</v>
      </c>
      <c r="C68" s="9" t="s">
        <v>480</v>
      </c>
      <c r="D68" s="31"/>
      <c r="E68" s="31">
        <f>E60-E53</f>
        <v>25423</v>
      </c>
    </row>
    <row r="69" spans="1:5" ht="33.75">
      <c r="A69" s="6"/>
      <c r="B69" s="60" t="s">
        <v>453</v>
      </c>
      <c r="C69" s="9" t="s">
        <v>481</v>
      </c>
      <c r="D69" s="31">
        <f>D51+D67</f>
        <v>49019</v>
      </c>
      <c r="E69" s="31">
        <v>0</v>
      </c>
    </row>
    <row r="70" spans="1:5" ht="12.75">
      <c r="A70" s="6"/>
      <c r="B70" s="74" t="s">
        <v>454</v>
      </c>
      <c r="C70" s="9" t="s">
        <v>482</v>
      </c>
      <c r="D70" s="31"/>
      <c r="E70" s="31">
        <f>E68-E37</f>
        <v>17881</v>
      </c>
    </row>
    <row r="71" spans="1:5" ht="12.75">
      <c r="A71" s="6"/>
      <c r="B71" s="74" t="s">
        <v>455</v>
      </c>
      <c r="C71" s="9" t="s">
        <v>483</v>
      </c>
      <c r="D71" s="31"/>
      <c r="E71" s="31"/>
    </row>
    <row r="72" spans="1:5" ht="12.75">
      <c r="A72" s="77"/>
      <c r="B72" s="74" t="s">
        <v>456</v>
      </c>
      <c r="C72" s="9" t="s">
        <v>484</v>
      </c>
      <c r="D72" s="31"/>
      <c r="E72" s="31"/>
    </row>
    <row r="73" spans="5:9" ht="12.75">
      <c r="E73" s="64"/>
      <c r="F73" s="4"/>
      <c r="G73" s="4"/>
      <c r="H73" s="4"/>
      <c r="I73" s="4"/>
    </row>
    <row r="74" spans="1:9" ht="26.25" customHeight="1">
      <c r="A74" s="4" t="s">
        <v>290</v>
      </c>
      <c r="B74" s="153" t="s">
        <v>394</v>
      </c>
      <c r="C74" s="153"/>
      <c r="D74" s="154" t="s">
        <v>393</v>
      </c>
      <c r="E74" s="154"/>
      <c r="F74" s="4"/>
      <c r="G74" s="4"/>
      <c r="H74" s="4"/>
      <c r="I74" s="4"/>
    </row>
    <row r="75" spans="1:9" ht="12.75">
      <c r="A75" s="4" t="s">
        <v>510</v>
      </c>
      <c r="F75" s="4"/>
      <c r="G75" s="4"/>
      <c r="H75" s="4"/>
      <c r="I75" s="4"/>
    </row>
    <row r="76" spans="4:9" ht="12.75">
      <c r="D76" s="70"/>
      <c r="E76" s="71"/>
      <c r="F76" s="4"/>
      <c r="G76" s="4"/>
      <c r="H76" s="4"/>
      <c r="I76" s="4"/>
    </row>
    <row r="77" spans="4:9" ht="12.75">
      <c r="D77" s="61"/>
      <c r="E77" s="64"/>
      <c r="F77" s="4"/>
      <c r="G77" s="4"/>
      <c r="H77" s="4"/>
      <c r="I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4" width="9.57421875" style="0" customWidth="1"/>
    <col min="6" max="8" width="10.00390625" style="0" bestFit="1" customWidth="1"/>
  </cols>
  <sheetData>
    <row r="1" spans="1:2" ht="12.75">
      <c r="A1" s="4" t="s">
        <v>504</v>
      </c>
      <c r="B1" s="4"/>
    </row>
    <row r="2" spans="1:2" ht="12.75">
      <c r="A2" s="4" t="s">
        <v>292</v>
      </c>
      <c r="B2" s="4"/>
    </row>
    <row r="3" spans="1:2" ht="12.75">
      <c r="A3" s="4" t="s">
        <v>505</v>
      </c>
      <c r="B3" s="4"/>
    </row>
    <row r="4" spans="1:2" ht="12.75">
      <c r="A4" s="4" t="s">
        <v>506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9" spans="1:5" ht="12.75">
      <c r="A9" s="151" t="s">
        <v>58</v>
      </c>
      <c r="B9" s="151"/>
      <c r="C9" s="151"/>
      <c r="D9" s="151"/>
      <c r="E9" s="151"/>
    </row>
    <row r="10" spans="1:5" ht="12.75">
      <c r="A10" s="151" t="s">
        <v>512</v>
      </c>
      <c r="B10" s="151"/>
      <c r="C10" s="151"/>
      <c r="D10" s="151"/>
      <c r="E10" s="151"/>
    </row>
    <row r="11" spans="2:4" ht="12.75">
      <c r="B11" s="155" t="s">
        <v>488</v>
      </c>
      <c r="C11" s="155"/>
      <c r="D11" s="155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183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8" t="s">
        <v>59</v>
      </c>
      <c r="C16" s="7">
        <v>301</v>
      </c>
      <c r="D16" s="47">
        <f>SUM(D17:D21)</f>
        <v>74451</v>
      </c>
      <c r="E16" s="47">
        <f>SUM(E17:E21)</f>
        <v>9100</v>
      </c>
    </row>
    <row r="17" spans="1:5" ht="12.75">
      <c r="A17" s="7">
        <v>2</v>
      </c>
      <c r="B17" s="2" t="s">
        <v>57</v>
      </c>
      <c r="C17" s="7">
        <v>302</v>
      </c>
      <c r="D17" s="31">
        <f>'bilans uspjeha'!D37</f>
        <v>48187</v>
      </c>
      <c r="E17" s="31">
        <v>7542</v>
      </c>
    </row>
    <row r="18" spans="1:5" ht="12.75">
      <c r="A18" s="7">
        <v>3</v>
      </c>
      <c r="B18" s="2" t="s">
        <v>184</v>
      </c>
      <c r="C18" s="7">
        <v>303</v>
      </c>
      <c r="D18" s="31">
        <v>832</v>
      </c>
      <c r="E18" s="31">
        <v>-25423</v>
      </c>
    </row>
    <row r="19" spans="1:5" ht="22.5">
      <c r="A19" s="7">
        <v>4</v>
      </c>
      <c r="B19" s="3" t="s">
        <v>185</v>
      </c>
      <c r="C19" s="7">
        <v>304</v>
      </c>
      <c r="D19" s="31">
        <v>25432</v>
      </c>
      <c r="E19" s="31">
        <v>26981</v>
      </c>
    </row>
    <row r="20" spans="1:5" ht="12.75">
      <c r="A20" s="7">
        <v>5</v>
      </c>
      <c r="B20" s="10" t="s">
        <v>186</v>
      </c>
      <c r="C20" s="7">
        <v>305</v>
      </c>
      <c r="D20" s="31"/>
      <c r="E20" s="31"/>
    </row>
    <row r="21" spans="1:5" ht="12.75">
      <c r="A21" s="7">
        <v>6</v>
      </c>
      <c r="B21" s="2" t="s">
        <v>51</v>
      </c>
      <c r="C21" s="7">
        <v>306</v>
      </c>
      <c r="D21" s="31"/>
      <c r="E21" s="31"/>
    </row>
    <row r="22" spans="1:5" ht="22.5">
      <c r="A22" s="7">
        <v>7</v>
      </c>
      <c r="B22" s="29" t="s">
        <v>60</v>
      </c>
      <c r="C22" s="7">
        <v>307</v>
      </c>
      <c r="D22" s="31">
        <f>D23-D24</f>
        <v>0</v>
      </c>
      <c r="E22" s="31">
        <f>E23-E24</f>
        <v>0</v>
      </c>
    </row>
    <row r="23" spans="1:5" ht="12.75">
      <c r="A23" s="7">
        <v>8</v>
      </c>
      <c r="B23" s="2" t="s">
        <v>187</v>
      </c>
      <c r="C23" s="7">
        <v>308</v>
      </c>
      <c r="D23" s="31"/>
      <c r="E23" s="31"/>
    </row>
    <row r="24" spans="1:5" ht="12.75">
      <c r="A24" s="7">
        <v>9</v>
      </c>
      <c r="B24" s="2" t="s">
        <v>188</v>
      </c>
      <c r="C24" s="7">
        <v>309</v>
      </c>
      <c r="D24" s="31"/>
      <c r="E24" s="31"/>
    </row>
    <row r="25" spans="1:5" ht="12.75">
      <c r="A25" s="7">
        <v>10</v>
      </c>
      <c r="B25" s="28" t="s">
        <v>61</v>
      </c>
      <c r="C25" s="7">
        <v>310</v>
      </c>
      <c r="D25" s="31">
        <f>D16+D23-D24</f>
        <v>74451</v>
      </c>
      <c r="E25" s="31">
        <f>E16+E23-E24</f>
        <v>9100</v>
      </c>
    </row>
    <row r="26" spans="1:5" ht="12.75">
      <c r="A26" s="7">
        <v>11</v>
      </c>
      <c r="B26" s="28" t="s">
        <v>189</v>
      </c>
      <c r="C26" s="7">
        <v>311</v>
      </c>
      <c r="D26" s="31"/>
      <c r="E26" s="31"/>
    </row>
    <row r="27" spans="1:9" ht="12.75">
      <c r="A27" s="7">
        <v>12</v>
      </c>
      <c r="B27" s="2" t="s">
        <v>190</v>
      </c>
      <c r="C27" s="7">
        <v>312</v>
      </c>
      <c r="D27" s="31">
        <f>'bilans stanja'!E53</f>
        <v>1421621</v>
      </c>
      <c r="E27" s="31">
        <v>1368617</v>
      </c>
      <c r="F27" s="38"/>
      <c r="I27" s="38"/>
    </row>
    <row r="28" spans="1:7" ht="12.75">
      <c r="A28" s="7">
        <v>13</v>
      </c>
      <c r="B28" s="2" t="s">
        <v>191</v>
      </c>
      <c r="C28" s="7">
        <v>313</v>
      </c>
      <c r="D28" s="31">
        <f>'bilans stanja'!D53</f>
        <v>1496071.62</v>
      </c>
      <c r="E28" s="31">
        <v>1377717</v>
      </c>
      <c r="G28" s="38"/>
    </row>
    <row r="29" spans="1:7" ht="12.75">
      <c r="A29" s="7">
        <v>14</v>
      </c>
      <c r="B29" s="28" t="s">
        <v>192</v>
      </c>
      <c r="C29" s="7">
        <v>314</v>
      </c>
      <c r="D29" s="31"/>
      <c r="E29" s="31"/>
      <c r="G29" s="38"/>
    </row>
    <row r="30" spans="1:5" ht="12.75">
      <c r="A30" s="7">
        <v>15</v>
      </c>
      <c r="B30" s="2" t="s">
        <v>196</v>
      </c>
      <c r="C30" s="7">
        <v>315</v>
      </c>
      <c r="D30" s="31">
        <v>2248232</v>
      </c>
      <c r="E30" s="31">
        <v>2248232</v>
      </c>
    </row>
    <row r="31" spans="1:5" ht="12.75">
      <c r="A31" s="7">
        <v>16</v>
      </c>
      <c r="B31" s="2" t="s">
        <v>193</v>
      </c>
      <c r="C31" s="7">
        <v>316</v>
      </c>
      <c r="D31" s="31"/>
      <c r="E31" s="31"/>
    </row>
    <row r="32" spans="1:5" ht="12.75">
      <c r="A32" s="7">
        <v>17</v>
      </c>
      <c r="B32" s="2" t="s">
        <v>194</v>
      </c>
      <c r="C32" s="7">
        <v>317</v>
      </c>
      <c r="D32" s="31"/>
      <c r="E32" s="31"/>
    </row>
    <row r="33" spans="1:5" ht="12.75">
      <c r="A33" s="7">
        <v>18</v>
      </c>
      <c r="B33" s="3" t="s">
        <v>195</v>
      </c>
      <c r="C33" s="7">
        <v>318</v>
      </c>
      <c r="D33" s="31">
        <v>2248232</v>
      </c>
      <c r="E33" s="31">
        <v>2248232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05"/>
      <c r="E35" s="105"/>
    </row>
    <row r="36" spans="1:8" ht="34.5" customHeight="1">
      <c r="A36" s="87" t="s">
        <v>290</v>
      </c>
      <c r="B36" s="153" t="s">
        <v>394</v>
      </c>
      <c r="C36" s="153"/>
      <c r="D36" s="154" t="s">
        <v>393</v>
      </c>
      <c r="E36" s="154"/>
      <c r="F36" s="4"/>
      <c r="G36" s="4"/>
      <c r="H36" s="4"/>
    </row>
    <row r="37" spans="1:8" ht="12.75">
      <c r="A37" s="4" t="s">
        <v>511</v>
      </c>
      <c r="F37" s="4"/>
      <c r="G37" s="4"/>
      <c r="H37" s="4"/>
    </row>
    <row r="38" spans="2:8" ht="12.75">
      <c r="B38" s="13"/>
      <c r="D38" s="70"/>
      <c r="E38" s="71"/>
      <c r="F38" s="4"/>
      <c r="G38" s="4"/>
      <c r="H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C40" s="14"/>
      <c r="D40" s="13"/>
      <c r="E40" s="13"/>
    </row>
    <row r="41" ht="12.75">
      <c r="D41" s="38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37" right="0.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6.140625" style="0" customWidth="1"/>
    <col min="4" max="4" width="8.7109375" style="0" customWidth="1"/>
    <col min="5" max="5" width="7.140625" style="0" customWidth="1"/>
    <col min="6" max="6" width="7.421875" style="0" customWidth="1"/>
  </cols>
  <sheetData>
    <row r="1" spans="1:3" ht="12.75">
      <c r="A1" s="4"/>
      <c r="B1" s="4" t="s">
        <v>504</v>
      </c>
      <c r="C1" s="4"/>
    </row>
    <row r="2" spans="1:3" ht="12.75">
      <c r="A2" s="4"/>
      <c r="B2" s="4" t="s">
        <v>292</v>
      </c>
      <c r="C2" s="4"/>
    </row>
    <row r="3" spans="1:3" ht="12.75">
      <c r="A3" s="4"/>
      <c r="B3" s="4" t="s">
        <v>505</v>
      </c>
      <c r="C3" s="4"/>
    </row>
    <row r="4" spans="1:3" ht="12.75">
      <c r="A4" s="4"/>
      <c r="B4" s="4" t="s">
        <v>506</v>
      </c>
      <c r="C4" s="4"/>
    </row>
    <row r="5" spans="1:3" ht="12.75">
      <c r="A5" s="4"/>
      <c r="B5" s="4" t="s">
        <v>490</v>
      </c>
      <c r="C5" s="4"/>
    </row>
    <row r="6" spans="1:3" ht="12.75">
      <c r="A6" s="4"/>
      <c r="B6" s="4" t="s">
        <v>491</v>
      </c>
      <c r="C6" s="4"/>
    </row>
    <row r="9" spans="1:6" ht="12.75">
      <c r="A9" s="151" t="s">
        <v>62</v>
      </c>
      <c r="B9" s="151"/>
      <c r="C9" s="151"/>
      <c r="D9" s="151"/>
      <c r="E9" s="151"/>
      <c r="F9" s="151"/>
    </row>
    <row r="10" spans="1:6" ht="12.75">
      <c r="A10" s="152" t="s">
        <v>63</v>
      </c>
      <c r="B10" s="152"/>
      <c r="C10" s="152"/>
      <c r="D10" s="152"/>
      <c r="E10" s="152"/>
      <c r="F10" s="152"/>
    </row>
    <row r="11" spans="1:6" ht="12.75">
      <c r="A11" s="159" t="s">
        <v>513</v>
      </c>
      <c r="B11" s="159"/>
      <c r="C11" s="159"/>
      <c r="D11" s="159"/>
      <c r="E11" s="159"/>
      <c r="F11" s="159"/>
    </row>
    <row r="12" ht="12.75">
      <c r="E12" s="4"/>
    </row>
    <row r="13" spans="1:6" ht="12.75" customHeight="1">
      <c r="A13" s="243"/>
      <c r="B13" s="156" t="s">
        <v>197</v>
      </c>
      <c r="C13" s="162" t="s">
        <v>2</v>
      </c>
      <c r="D13" s="160" t="s">
        <v>198</v>
      </c>
      <c r="E13" s="161"/>
      <c r="F13" s="157" t="s">
        <v>199</v>
      </c>
    </row>
    <row r="14" spans="1:6" ht="22.5">
      <c r="A14" s="243"/>
      <c r="B14" s="156"/>
      <c r="C14" s="163"/>
      <c r="D14" s="6" t="s">
        <v>3</v>
      </c>
      <c r="E14" s="6" t="s">
        <v>4</v>
      </c>
      <c r="F14" s="158"/>
    </row>
    <row r="15" spans="1:6" ht="12.75">
      <c r="A15" s="79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79"/>
      <c r="B16" s="60" t="s">
        <v>64</v>
      </c>
      <c r="C16" s="7">
        <v>401</v>
      </c>
      <c r="D16" s="47">
        <f>SUM(D17:D21)</f>
        <v>42607</v>
      </c>
      <c r="E16" s="47">
        <f>SUM(E17:E21)</f>
        <v>35609</v>
      </c>
      <c r="F16" s="106">
        <f>SUM(D16/E16)</f>
        <v>1.1965233508382713</v>
      </c>
    </row>
    <row r="17" spans="1:6" ht="12.75">
      <c r="A17" s="79"/>
      <c r="B17" s="3" t="s">
        <v>65</v>
      </c>
      <c r="C17" s="7">
        <v>402</v>
      </c>
      <c r="D17" s="83">
        <v>0</v>
      </c>
      <c r="E17" s="83">
        <v>3000</v>
      </c>
      <c r="F17" s="26"/>
    </row>
    <row r="18" spans="1:6" ht="12.75">
      <c r="A18" s="79"/>
      <c r="B18" s="3" t="s">
        <v>66</v>
      </c>
      <c r="C18" s="7">
        <v>403</v>
      </c>
      <c r="D18" s="67">
        <v>14671</v>
      </c>
      <c r="E18" s="67">
        <v>223</v>
      </c>
      <c r="F18" s="26">
        <f>D18/E18</f>
        <v>65.78923766816143</v>
      </c>
    </row>
    <row r="19" spans="1:6" ht="24.75" customHeight="1">
      <c r="A19" s="79"/>
      <c r="B19" s="3" t="s">
        <v>67</v>
      </c>
      <c r="C19" s="7">
        <v>404</v>
      </c>
      <c r="D19" s="67">
        <f>15075</f>
        <v>15075</v>
      </c>
      <c r="E19" s="67">
        <v>21787</v>
      </c>
      <c r="F19" s="26">
        <f>SUM(D19/E19)</f>
        <v>0.6919263781153899</v>
      </c>
    </row>
    <row r="20" spans="1:6" ht="12.75">
      <c r="A20" s="79"/>
      <c r="B20" s="78" t="s">
        <v>68</v>
      </c>
      <c r="C20" s="7">
        <v>405</v>
      </c>
      <c r="D20" s="67"/>
      <c r="E20" s="67"/>
      <c r="F20" s="26"/>
    </row>
    <row r="21" spans="1:6" ht="12.75">
      <c r="A21" s="79"/>
      <c r="B21" s="3" t="s">
        <v>69</v>
      </c>
      <c r="C21" s="7">
        <v>406</v>
      </c>
      <c r="D21" s="67">
        <v>12861</v>
      </c>
      <c r="E21" s="67">
        <v>10599</v>
      </c>
      <c r="F21" s="26">
        <f>SUM(D21/E21)</f>
        <v>1.2134163600339654</v>
      </c>
    </row>
    <row r="22" spans="1:6" ht="30.75" customHeight="1">
      <c r="A22" s="79"/>
      <c r="B22" s="81" t="s">
        <v>289</v>
      </c>
      <c r="C22" s="82">
        <v>407</v>
      </c>
      <c r="D22" s="49">
        <f>SUM(D23:D33)</f>
        <v>39528</v>
      </c>
      <c r="E22" s="49">
        <f>SUM(E23:E33)</f>
        <v>183113</v>
      </c>
      <c r="F22" s="26">
        <f>SUM(D22/E22)</f>
        <v>0.21586670525850157</v>
      </c>
    </row>
    <row r="23" spans="1:6" ht="12.75">
      <c r="A23" s="79"/>
      <c r="B23" s="3" t="s">
        <v>70</v>
      </c>
      <c r="C23" s="7">
        <v>408</v>
      </c>
      <c r="D23" s="67">
        <v>27513</v>
      </c>
      <c r="E23" s="67">
        <v>22037</v>
      </c>
      <c r="F23" s="26">
        <f>SUM(D23/E23)</f>
        <v>1.2484911739347462</v>
      </c>
    </row>
    <row r="24" spans="1:6" ht="12.75">
      <c r="A24" s="79"/>
      <c r="B24" s="3" t="s">
        <v>71</v>
      </c>
      <c r="C24" s="7">
        <v>409</v>
      </c>
      <c r="D24" s="67"/>
      <c r="E24" s="67"/>
      <c r="F24" s="26"/>
    </row>
    <row r="25" spans="1:6" ht="12.75">
      <c r="A25" s="79"/>
      <c r="B25" s="3" t="s">
        <v>72</v>
      </c>
      <c r="C25" s="7">
        <v>410</v>
      </c>
      <c r="D25" s="67"/>
      <c r="E25" s="67">
        <v>150000</v>
      </c>
      <c r="F25" s="26"/>
    </row>
    <row r="26" spans="1:6" ht="12.75">
      <c r="A26" s="79"/>
      <c r="B26" s="3" t="s">
        <v>73</v>
      </c>
      <c r="C26" s="7">
        <v>411</v>
      </c>
      <c r="D26" s="67"/>
      <c r="E26" s="67"/>
      <c r="F26" s="26"/>
    </row>
    <row r="27" spans="1:6" ht="12.75">
      <c r="A27" s="79"/>
      <c r="B27" s="3" t="s">
        <v>74</v>
      </c>
      <c r="C27" s="7">
        <v>412</v>
      </c>
      <c r="D27" s="67"/>
      <c r="E27" s="67"/>
      <c r="F27" s="26"/>
    </row>
    <row r="28" spans="1:6" ht="12.75">
      <c r="A28" s="79"/>
      <c r="B28" s="3" t="s">
        <v>75</v>
      </c>
      <c r="C28" s="7">
        <v>413</v>
      </c>
      <c r="D28" s="67">
        <v>96</v>
      </c>
      <c r="E28" s="67">
        <v>67</v>
      </c>
      <c r="F28" s="26"/>
    </row>
    <row r="29" spans="1:6" ht="12.75">
      <c r="A29" s="79"/>
      <c r="B29" s="3" t="s">
        <v>76</v>
      </c>
      <c r="C29" s="7">
        <v>414</v>
      </c>
      <c r="D29" s="67"/>
      <c r="E29" s="67"/>
      <c r="F29" s="26"/>
    </row>
    <row r="30" spans="1:6" ht="12.75">
      <c r="A30" s="79"/>
      <c r="B30" s="3" t="s">
        <v>77</v>
      </c>
      <c r="C30" s="7">
        <v>415</v>
      </c>
      <c r="D30" s="67">
        <v>1633</v>
      </c>
      <c r="E30" s="67">
        <v>1387</v>
      </c>
      <c r="F30" s="26">
        <f>SUM(D30/E30)</f>
        <v>1.1773612112472964</v>
      </c>
    </row>
    <row r="31" spans="1:6" ht="12.75">
      <c r="A31" s="79"/>
      <c r="B31" s="3" t="s">
        <v>78</v>
      </c>
      <c r="C31" s="82">
        <v>416</v>
      </c>
      <c r="D31" s="67">
        <f>7463+2446+383-6</f>
        <v>10286</v>
      </c>
      <c r="E31" s="67">
        <v>9622</v>
      </c>
      <c r="F31" s="26">
        <f>SUM(D31/E31)</f>
        <v>1.06900852213677</v>
      </c>
    </row>
    <row r="32" spans="1:6" ht="12.75">
      <c r="A32" s="79"/>
      <c r="B32" s="3" t="s">
        <v>79</v>
      </c>
      <c r="C32" s="7">
        <v>417</v>
      </c>
      <c r="D32" s="67"/>
      <c r="E32" s="67"/>
      <c r="F32" s="26"/>
    </row>
    <row r="33" spans="1:6" ht="12.75">
      <c r="A33" s="79"/>
      <c r="B33" s="3" t="s">
        <v>80</v>
      </c>
      <c r="C33" s="7">
        <v>418</v>
      </c>
      <c r="D33" s="67"/>
      <c r="E33" s="67"/>
      <c r="F33" s="26"/>
    </row>
    <row r="34" spans="1:6" ht="22.5" customHeight="1">
      <c r="A34" s="79"/>
      <c r="B34" s="74" t="s">
        <v>81</v>
      </c>
      <c r="C34" s="7">
        <v>419</v>
      </c>
      <c r="D34" s="67">
        <f>D16-D22</f>
        <v>3079</v>
      </c>
      <c r="E34" s="67"/>
      <c r="F34" s="26">
        <v>0</v>
      </c>
    </row>
    <row r="35" spans="1:6" ht="12.75">
      <c r="A35" s="79"/>
      <c r="B35" s="74" t="s">
        <v>82</v>
      </c>
      <c r="C35" s="7">
        <v>420</v>
      </c>
      <c r="D35" s="49">
        <v>0</v>
      </c>
      <c r="E35" s="49">
        <f>E22-E16</f>
        <v>147504</v>
      </c>
      <c r="F35" s="26">
        <v>0</v>
      </c>
    </row>
    <row r="36" spans="1:6" ht="22.5">
      <c r="A36" s="79"/>
      <c r="B36" s="60" t="s">
        <v>83</v>
      </c>
      <c r="C36" s="7">
        <v>421</v>
      </c>
      <c r="D36" s="49">
        <f>D37+D38</f>
        <v>0</v>
      </c>
      <c r="E36" s="49">
        <f>E37+E38</f>
        <v>0</v>
      </c>
      <c r="F36" s="31">
        <v>0</v>
      </c>
    </row>
    <row r="37" spans="1:6" ht="12.75">
      <c r="A37" s="79"/>
      <c r="B37" s="3" t="s">
        <v>85</v>
      </c>
      <c r="C37" s="7">
        <v>422</v>
      </c>
      <c r="D37" s="67"/>
      <c r="E37" s="67"/>
      <c r="F37" s="31">
        <v>0</v>
      </c>
    </row>
    <row r="38" spans="1:6" ht="12.75">
      <c r="A38" s="79"/>
      <c r="B38" s="3" t="s">
        <v>86</v>
      </c>
      <c r="C38" s="7">
        <v>423</v>
      </c>
      <c r="D38" s="83"/>
      <c r="E38" s="83"/>
      <c r="F38" s="26"/>
    </row>
    <row r="39" spans="1:6" ht="22.5">
      <c r="A39" s="79"/>
      <c r="B39" s="60" t="s">
        <v>84</v>
      </c>
      <c r="C39" s="7">
        <v>424</v>
      </c>
      <c r="D39" s="84">
        <f>SUM(D40:D43)</f>
        <v>0</v>
      </c>
      <c r="E39" s="84">
        <f>SUM(E40:E43)</f>
        <v>0</v>
      </c>
      <c r="F39" s="31">
        <v>0</v>
      </c>
    </row>
    <row r="40" spans="1:6" ht="12.75">
      <c r="A40" s="79"/>
      <c r="B40" s="3" t="s">
        <v>87</v>
      </c>
      <c r="C40" s="82">
        <v>425</v>
      </c>
      <c r="D40" s="67"/>
      <c r="E40" s="67"/>
      <c r="F40" s="26"/>
    </row>
    <row r="41" spans="1:6" ht="12.75">
      <c r="A41" s="79"/>
      <c r="B41" s="3" t="s">
        <v>88</v>
      </c>
      <c r="C41" s="7">
        <v>426</v>
      </c>
      <c r="D41" s="67"/>
      <c r="E41" s="67"/>
      <c r="F41" s="26"/>
    </row>
    <row r="42" spans="1:6" ht="12.75">
      <c r="A42" s="79"/>
      <c r="B42" s="78" t="s">
        <v>89</v>
      </c>
      <c r="C42" s="7">
        <v>427</v>
      </c>
      <c r="D42" s="67"/>
      <c r="E42" s="67"/>
      <c r="F42" s="26"/>
    </row>
    <row r="43" spans="1:6" ht="12.75">
      <c r="A43" s="79"/>
      <c r="B43" s="3" t="s">
        <v>90</v>
      </c>
      <c r="C43" s="7">
        <v>428</v>
      </c>
      <c r="D43" s="67"/>
      <c r="E43" s="67"/>
      <c r="F43" s="26"/>
    </row>
    <row r="44" spans="1:6" ht="12.75">
      <c r="A44" s="79"/>
      <c r="B44" s="74" t="s">
        <v>91</v>
      </c>
      <c r="C44" s="7">
        <v>429</v>
      </c>
      <c r="D44" s="67">
        <f>D36-D39</f>
        <v>0</v>
      </c>
      <c r="E44" s="67">
        <f>E36-E39</f>
        <v>0</v>
      </c>
      <c r="F44" s="31">
        <v>0</v>
      </c>
    </row>
    <row r="45" spans="1:6" ht="12.75">
      <c r="A45" s="79"/>
      <c r="B45" s="74" t="s">
        <v>92</v>
      </c>
      <c r="C45" s="7">
        <v>430</v>
      </c>
      <c r="D45" s="67">
        <f>D39-D36</f>
        <v>0</v>
      </c>
      <c r="E45" s="67">
        <f>E39-E36</f>
        <v>0</v>
      </c>
      <c r="F45" s="31">
        <v>0</v>
      </c>
    </row>
    <row r="46" spans="1:6" ht="12.75">
      <c r="A46" s="79"/>
      <c r="B46" s="60" t="s">
        <v>93</v>
      </c>
      <c r="C46" s="7">
        <v>431</v>
      </c>
      <c r="D46" s="83">
        <f>D16+D36</f>
        <v>42607</v>
      </c>
      <c r="E46" s="83">
        <f>E16+E36</f>
        <v>35609</v>
      </c>
      <c r="F46" s="26">
        <f>SUM(D46/E46)</f>
        <v>1.1965233508382713</v>
      </c>
    </row>
    <row r="47" spans="1:6" ht="12.75">
      <c r="A47" s="79"/>
      <c r="B47" s="60" t="s">
        <v>94</v>
      </c>
      <c r="C47" s="7">
        <v>432</v>
      </c>
      <c r="D47" s="83">
        <f>D22+D39</f>
        <v>39528</v>
      </c>
      <c r="E47" s="83">
        <f>E22+E39</f>
        <v>183113</v>
      </c>
      <c r="F47" s="26">
        <f>SUM(D47/E47)</f>
        <v>0.21586670525850157</v>
      </c>
    </row>
    <row r="48" spans="1:6" ht="12.75">
      <c r="A48" s="79"/>
      <c r="B48" s="60" t="s">
        <v>95</v>
      </c>
      <c r="C48" s="7">
        <v>433</v>
      </c>
      <c r="D48" s="83">
        <f>D46-D47</f>
        <v>3079</v>
      </c>
      <c r="E48" s="83"/>
      <c r="F48" s="26"/>
    </row>
    <row r="49" spans="1:6" ht="12.75">
      <c r="A49" s="79"/>
      <c r="B49" s="60" t="s">
        <v>96</v>
      </c>
      <c r="C49" s="82">
        <v>434</v>
      </c>
      <c r="D49" s="83">
        <v>0</v>
      </c>
      <c r="E49" s="83">
        <f>E47-E46</f>
        <v>147504</v>
      </c>
      <c r="F49" s="26">
        <f>D49/E49</f>
        <v>0</v>
      </c>
    </row>
    <row r="50" spans="1:6" ht="12.75">
      <c r="A50" s="79"/>
      <c r="B50" s="85" t="s">
        <v>97</v>
      </c>
      <c r="C50" s="7">
        <v>435</v>
      </c>
      <c r="D50" s="83">
        <v>9171</v>
      </c>
      <c r="E50" s="83">
        <v>159418</v>
      </c>
      <c r="F50" s="26">
        <f>D50/E50</f>
        <v>0.05752800812957132</v>
      </c>
    </row>
    <row r="51" spans="1:6" ht="22.5">
      <c r="A51" s="79"/>
      <c r="B51" s="29" t="s">
        <v>98</v>
      </c>
      <c r="C51" s="7">
        <v>436</v>
      </c>
      <c r="D51" s="83"/>
      <c r="E51" s="83"/>
      <c r="F51" s="26"/>
    </row>
    <row r="52" spans="2:6" ht="22.5">
      <c r="B52" s="80" t="s">
        <v>99</v>
      </c>
      <c r="C52" s="7">
        <v>437</v>
      </c>
      <c r="D52" s="65"/>
      <c r="E52" s="65"/>
      <c r="F52" s="26"/>
    </row>
    <row r="53" spans="2:11" ht="22.5">
      <c r="B53" s="60" t="s">
        <v>100</v>
      </c>
      <c r="C53" s="7">
        <v>438</v>
      </c>
      <c r="D53" s="31">
        <f>D48+D50</f>
        <v>12250</v>
      </c>
      <c r="E53" s="31">
        <f>E50-E49</f>
        <v>11914</v>
      </c>
      <c r="F53" s="26">
        <f>SUM(D53/E53)</f>
        <v>1.028202115158637</v>
      </c>
      <c r="K53" s="38"/>
    </row>
    <row r="54" ht="12.75">
      <c r="B54" s="4"/>
    </row>
    <row r="55" spans="2:9" ht="12.75">
      <c r="B55" s="113" t="s">
        <v>493</v>
      </c>
      <c r="E55" s="64"/>
      <c r="F55" s="4"/>
      <c r="G55" s="4"/>
      <c r="H55" s="4"/>
      <c r="I55" s="4"/>
    </row>
    <row r="56" spans="1:9" ht="22.5" customHeight="1">
      <c r="A56" s="4"/>
      <c r="B56" s="114" t="s">
        <v>515</v>
      </c>
      <c r="C56" s="113"/>
      <c r="D56" s="154" t="s">
        <v>393</v>
      </c>
      <c r="E56" s="154"/>
      <c r="F56" s="154"/>
      <c r="G56" s="4"/>
      <c r="H56" s="4"/>
      <c r="I56" s="4"/>
    </row>
    <row r="57" spans="1:9" ht="12.75">
      <c r="A57" s="4" t="s">
        <v>514</v>
      </c>
      <c r="C57" s="115" t="s">
        <v>494</v>
      </c>
      <c r="D57" s="50"/>
      <c r="E57" s="50"/>
      <c r="F57" s="95"/>
      <c r="G57" s="4"/>
      <c r="H57" s="4"/>
      <c r="I57" s="4"/>
    </row>
    <row r="58" spans="4:9" ht="12.75">
      <c r="D58" s="61"/>
      <c r="E58" s="64"/>
      <c r="F58" s="4"/>
      <c r="G58" s="4"/>
      <c r="H58" s="4"/>
      <c r="I58" s="4"/>
    </row>
    <row r="59" spans="6:9" ht="12.75">
      <c r="F59" s="4"/>
      <c r="G59" s="4"/>
      <c r="H59" s="4"/>
      <c r="I59" s="4"/>
    </row>
  </sheetData>
  <sheetProtection/>
  <mergeCells count="9"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421875" style="0" customWidth="1"/>
    <col min="2" max="2" width="53.140625" style="0" customWidth="1"/>
    <col min="3" max="3" width="6.57421875" style="0" customWidth="1"/>
    <col min="4" max="4" width="10.8515625" style="0" bestFit="1" customWidth="1"/>
    <col min="5" max="5" width="11.7109375" style="0" bestFit="1" customWidth="1"/>
  </cols>
  <sheetData>
    <row r="1" spans="1:2" ht="12.75">
      <c r="A1" s="4" t="s">
        <v>504</v>
      </c>
      <c r="B1" s="4"/>
    </row>
    <row r="2" spans="1:2" ht="12.75">
      <c r="A2" s="4" t="s">
        <v>292</v>
      </c>
      <c r="B2" s="57"/>
    </row>
    <row r="3" spans="1:2" ht="12.75">
      <c r="A3" s="4" t="s">
        <v>505</v>
      </c>
      <c r="B3" s="4"/>
    </row>
    <row r="4" spans="1:2" ht="12.75">
      <c r="A4" s="4" t="s">
        <v>506</v>
      </c>
      <c r="B4" s="57"/>
    </row>
    <row r="5" spans="1:2" ht="12.75">
      <c r="A5" s="4" t="s">
        <v>490</v>
      </c>
      <c r="B5" s="57"/>
    </row>
    <row r="6" spans="1:2" ht="12.75">
      <c r="A6" s="4" t="s">
        <v>491</v>
      </c>
      <c r="B6" s="57"/>
    </row>
    <row r="9" spans="1:5" ht="12.75">
      <c r="A9" s="151" t="s">
        <v>200</v>
      </c>
      <c r="B9" s="151"/>
      <c r="C9" s="151"/>
      <c r="D9" s="151"/>
      <c r="E9" s="151"/>
    </row>
    <row r="10" spans="1:5" ht="12.75">
      <c r="A10" s="151" t="s">
        <v>503</v>
      </c>
      <c r="B10" s="151"/>
      <c r="C10" s="151"/>
      <c r="D10" s="151"/>
      <c r="E10" s="151"/>
    </row>
    <row r="11" spans="2:4" ht="12.75">
      <c r="B11" s="164"/>
      <c r="C11" s="164"/>
      <c r="D11" s="164"/>
    </row>
    <row r="12" ht="12.75">
      <c r="E12" s="4" t="s">
        <v>55</v>
      </c>
    </row>
    <row r="13" spans="1:5" ht="22.5">
      <c r="A13" s="6" t="s">
        <v>183</v>
      </c>
      <c r="B13" s="6" t="s">
        <v>201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30" t="s">
        <v>6</v>
      </c>
      <c r="B15" s="28" t="s">
        <v>203</v>
      </c>
      <c r="C15" s="7">
        <v>501</v>
      </c>
      <c r="D15" s="47"/>
      <c r="E15" s="47"/>
    </row>
    <row r="16" spans="1:5" ht="12.75">
      <c r="A16" s="7">
        <v>1</v>
      </c>
      <c r="B16" s="2" t="s">
        <v>204</v>
      </c>
      <c r="C16" s="7">
        <v>502</v>
      </c>
      <c r="D16" s="31">
        <f>'bilans stanja'!E53</f>
        <v>1421621</v>
      </c>
      <c r="E16" s="31">
        <v>1351953</v>
      </c>
    </row>
    <row r="17" spans="1:5" ht="12.75">
      <c r="A17" s="7">
        <v>2</v>
      </c>
      <c r="B17" s="2" t="s">
        <v>196</v>
      </c>
      <c r="C17" s="7">
        <v>503</v>
      </c>
      <c r="D17" s="31">
        <v>2248232</v>
      </c>
      <c r="E17" s="31">
        <v>2248232</v>
      </c>
    </row>
    <row r="18" spans="1:5" ht="17.25" customHeight="1">
      <c r="A18" s="7">
        <v>3</v>
      </c>
      <c r="B18" s="3" t="s">
        <v>205</v>
      </c>
      <c r="C18" s="7">
        <v>504</v>
      </c>
      <c r="D18" s="26">
        <f>D16/D17</f>
        <v>0.6323284251803195</v>
      </c>
      <c r="E18" s="26">
        <f>E16/E17</f>
        <v>0.601340520017507</v>
      </c>
    </row>
    <row r="19" spans="1:5" ht="12.75">
      <c r="A19" s="86" t="s">
        <v>5</v>
      </c>
      <c r="B19" s="28" t="s">
        <v>206</v>
      </c>
      <c r="C19" s="7">
        <v>505</v>
      </c>
      <c r="D19" s="31"/>
      <c r="E19" s="31"/>
    </row>
    <row r="20" spans="1:5" ht="15" customHeight="1">
      <c r="A20" s="8">
        <v>1</v>
      </c>
      <c r="B20" s="3" t="s">
        <v>207</v>
      </c>
      <c r="C20" s="7">
        <v>506</v>
      </c>
      <c r="D20" s="31">
        <f>'bilans stanja'!D53</f>
        <v>1496071.62</v>
      </c>
      <c r="E20" s="31">
        <v>1341473</v>
      </c>
    </row>
    <row r="21" spans="1:5" ht="12.75">
      <c r="A21" s="8">
        <v>2</v>
      </c>
      <c r="B21" s="10" t="s">
        <v>195</v>
      </c>
      <c r="C21" s="7">
        <v>507</v>
      </c>
      <c r="D21" s="31">
        <v>2248232</v>
      </c>
      <c r="E21" s="31">
        <v>2248232</v>
      </c>
    </row>
    <row r="22" spans="1:5" ht="12.75">
      <c r="A22" s="8">
        <v>3</v>
      </c>
      <c r="B22" s="2" t="s">
        <v>208</v>
      </c>
      <c r="C22" s="7">
        <v>508</v>
      </c>
      <c r="D22" s="26">
        <f>D20/D21</f>
        <v>0.6654436108017323</v>
      </c>
      <c r="E22" s="26">
        <f>E20/E21</f>
        <v>0.5966790793832665</v>
      </c>
    </row>
    <row r="23" spans="1:5" ht="12.75">
      <c r="A23" s="86" t="s">
        <v>202</v>
      </c>
      <c r="B23" s="28" t="s">
        <v>209</v>
      </c>
      <c r="C23" s="7">
        <v>509</v>
      </c>
      <c r="D23" s="31"/>
      <c r="E23" s="31"/>
    </row>
    <row r="24" spans="1:5" ht="12.75">
      <c r="A24" s="8">
        <v>1</v>
      </c>
      <c r="B24" s="2" t="s">
        <v>210</v>
      </c>
      <c r="C24" s="7">
        <v>510</v>
      </c>
      <c r="D24" s="26">
        <v>0.01</v>
      </c>
      <c r="E24" s="26">
        <v>0.03</v>
      </c>
    </row>
    <row r="25" spans="1:5" ht="12.75">
      <c r="A25" s="8">
        <v>2</v>
      </c>
      <c r="B25" s="2" t="s">
        <v>211</v>
      </c>
      <c r="C25" s="7">
        <v>511</v>
      </c>
      <c r="D25" s="26">
        <v>0.03</v>
      </c>
      <c r="E25" s="26">
        <v>0.04</v>
      </c>
    </row>
    <row r="26" spans="1:5" ht="12.75">
      <c r="A26" s="8">
        <v>3</v>
      </c>
      <c r="B26" s="2" t="s">
        <v>212</v>
      </c>
      <c r="C26" s="7">
        <v>512</v>
      </c>
      <c r="D26" s="26">
        <v>0</v>
      </c>
      <c r="E26" s="26">
        <v>0</v>
      </c>
    </row>
    <row r="27" spans="1:5" ht="12.75">
      <c r="A27" s="8">
        <v>4</v>
      </c>
      <c r="B27" s="2" t="s">
        <v>213</v>
      </c>
      <c r="C27" s="7">
        <v>513</v>
      </c>
      <c r="D27" s="26">
        <v>3.3</v>
      </c>
      <c r="E27" s="26">
        <v>0</v>
      </c>
    </row>
    <row r="28" spans="1:5" ht="12.75">
      <c r="A28" s="12"/>
      <c r="B28" s="13"/>
      <c r="C28" s="14"/>
      <c r="D28" s="13"/>
      <c r="E28" s="13"/>
    </row>
    <row r="29" spans="1:10" ht="26.25" customHeight="1">
      <c r="A29" s="4"/>
      <c r="B29" s="153" t="s">
        <v>516</v>
      </c>
      <c r="C29" s="153"/>
      <c r="D29" s="154" t="s">
        <v>393</v>
      </c>
      <c r="E29" s="154"/>
      <c r="F29" s="4"/>
      <c r="G29" s="4"/>
      <c r="H29" s="4"/>
      <c r="I29" s="4"/>
      <c r="J29" s="4"/>
    </row>
    <row r="30" spans="1:10" ht="12.75">
      <c r="A30" s="102" t="s">
        <v>517</v>
      </c>
      <c r="F30" s="4"/>
      <c r="G30" s="4"/>
      <c r="H30" s="4"/>
      <c r="I30" s="4"/>
      <c r="J30" s="4"/>
    </row>
    <row r="31" spans="2:10" ht="12.75">
      <c r="B31" s="15"/>
      <c r="D31" s="70"/>
      <c r="E31" s="71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164"/>
      <c r="E50" s="164"/>
    </row>
  </sheetData>
  <sheetProtection/>
  <mergeCells count="6">
    <mergeCell ref="B11:D11"/>
    <mergeCell ref="D50:E50"/>
    <mergeCell ref="B29:C29"/>
    <mergeCell ref="D29:E29"/>
    <mergeCell ref="A9:E9"/>
    <mergeCell ref="A10:E10"/>
  </mergeCells>
  <printOptions/>
  <pageMargins left="0.26" right="0.16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C6"/>
    </sheetView>
  </sheetViews>
  <sheetFormatPr defaultColWidth="9.140625" defaultRowHeight="12.75"/>
  <cols>
    <col min="1" max="1" width="7.140625" style="0" customWidth="1"/>
    <col min="2" max="2" width="27.00390625" style="0" customWidth="1"/>
    <col min="3" max="3" width="21.7109375" style="0" customWidth="1"/>
    <col min="4" max="4" width="18.00390625" style="0" customWidth="1"/>
  </cols>
  <sheetData>
    <row r="1" spans="1:2" ht="12.75">
      <c r="A1" s="4" t="s">
        <v>504</v>
      </c>
      <c r="B1" s="4"/>
    </row>
    <row r="2" spans="1:2" ht="12.75">
      <c r="A2" s="4" t="s">
        <v>292</v>
      </c>
      <c r="B2" s="57"/>
    </row>
    <row r="3" spans="1:2" ht="12.75">
      <c r="A3" s="4" t="s">
        <v>505</v>
      </c>
      <c r="B3" s="4"/>
    </row>
    <row r="4" spans="1:2" ht="12.75">
      <c r="A4" s="4" t="s">
        <v>506</v>
      </c>
      <c r="B4" s="57"/>
    </row>
    <row r="5" spans="1:2" ht="12.75">
      <c r="A5" s="4" t="s">
        <v>490</v>
      </c>
      <c r="B5" s="57"/>
    </row>
    <row r="6" spans="1:2" ht="12" customHeight="1">
      <c r="A6" s="4" t="s">
        <v>491</v>
      </c>
      <c r="B6" s="57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3" spans="1:7" ht="12.75">
      <c r="A13" s="151" t="s">
        <v>111</v>
      </c>
      <c r="B13" s="151"/>
      <c r="C13" s="151"/>
      <c r="D13" s="151"/>
      <c r="E13" s="19"/>
      <c r="F13" s="19"/>
      <c r="G13" s="19"/>
    </row>
    <row r="14" spans="1:7" ht="12.75">
      <c r="A14" s="151" t="s">
        <v>112</v>
      </c>
      <c r="B14" s="151"/>
      <c r="C14" s="151"/>
      <c r="D14" s="151"/>
      <c r="E14" s="19"/>
      <c r="F14" s="19"/>
      <c r="G14" s="19"/>
    </row>
    <row r="15" spans="1:4" ht="12.75">
      <c r="A15" s="152" t="s">
        <v>507</v>
      </c>
      <c r="B15" s="159"/>
      <c r="C15" s="159"/>
      <c r="D15" s="159"/>
    </row>
    <row r="17" spans="1:4" ht="22.5">
      <c r="A17" s="6" t="s">
        <v>183</v>
      </c>
      <c r="B17" s="6" t="s">
        <v>197</v>
      </c>
      <c r="C17" s="6" t="s">
        <v>216</v>
      </c>
      <c r="D17" s="6" t="s">
        <v>229</v>
      </c>
    </row>
    <row r="18" spans="1:4" ht="12.75">
      <c r="A18" s="8">
        <v>1</v>
      </c>
      <c r="B18" s="8">
        <v>2</v>
      </c>
      <c r="C18" s="8">
        <v>3</v>
      </c>
      <c r="D18" s="8">
        <v>4</v>
      </c>
    </row>
    <row r="19" spans="1:4" ht="12.75">
      <c r="A19" s="8">
        <v>1</v>
      </c>
      <c r="B19" s="2" t="s">
        <v>231</v>
      </c>
      <c r="C19" s="33">
        <v>348448</v>
      </c>
      <c r="D19" s="32">
        <f>SUM(C19/C25)*100</f>
        <v>25.170495055083574</v>
      </c>
    </row>
    <row r="20" spans="1:4" ht="12.75">
      <c r="A20" s="8">
        <v>2</v>
      </c>
      <c r="B20" s="2" t="s">
        <v>232</v>
      </c>
      <c r="C20" s="33">
        <v>453653</v>
      </c>
      <c r="D20" s="32">
        <f>(C20/C25)*100</f>
        <v>32.7700850434608</v>
      </c>
    </row>
    <row r="21" spans="1:4" ht="12.75">
      <c r="A21" s="8">
        <v>3</v>
      </c>
      <c r="B21" s="2" t="s">
        <v>218</v>
      </c>
      <c r="C21" s="33">
        <v>0</v>
      </c>
      <c r="D21" s="32">
        <f>C21/C25*100</f>
        <v>0</v>
      </c>
    </row>
    <row r="22" spans="1:4" ht="12.75">
      <c r="A22" s="8">
        <v>4</v>
      </c>
      <c r="B22" s="2" t="s">
        <v>50</v>
      </c>
      <c r="C22" s="33">
        <v>570000</v>
      </c>
      <c r="D22" s="32">
        <f>SUM(C22/C25)*100</f>
        <v>41.17452871417726</v>
      </c>
    </row>
    <row r="23" spans="1:4" ht="12.75">
      <c r="A23" s="8">
        <v>5</v>
      </c>
      <c r="B23" s="2" t="s">
        <v>233</v>
      </c>
      <c r="C23" s="33">
        <v>12250</v>
      </c>
      <c r="D23" s="32">
        <f>SUM(C23/C25)*100</f>
        <v>0.8848911872783709</v>
      </c>
    </row>
    <row r="24" spans="1:4" ht="12.75">
      <c r="A24" s="8">
        <v>6</v>
      </c>
      <c r="B24" s="2" t="s">
        <v>234</v>
      </c>
      <c r="C24" s="33">
        <v>0</v>
      </c>
      <c r="D24" s="32">
        <v>0</v>
      </c>
    </row>
    <row r="25" spans="1:4" ht="12.75">
      <c r="A25" s="1"/>
      <c r="B25" s="2" t="s">
        <v>230</v>
      </c>
      <c r="C25" s="33">
        <f>C19+C20+C22+C23</f>
        <v>1384351</v>
      </c>
      <c r="D25" s="32">
        <f>SUM(D19:D24)</f>
        <v>100</v>
      </c>
    </row>
    <row r="29" ht="12.75">
      <c r="B29" s="4"/>
    </row>
    <row r="30" spans="1:10" ht="26.25" customHeight="1">
      <c r="A30" s="4" t="s">
        <v>290</v>
      </c>
      <c r="B30" s="153" t="s">
        <v>497</v>
      </c>
      <c r="C30" s="153"/>
      <c r="D30" s="154" t="s">
        <v>393</v>
      </c>
      <c r="E30" s="154"/>
      <c r="F30" s="4"/>
      <c r="G30" s="4"/>
      <c r="H30" s="4"/>
      <c r="I30" s="4"/>
      <c r="J30" s="4"/>
    </row>
    <row r="31" spans="1:10" ht="12.75">
      <c r="A31" s="165" t="s">
        <v>518</v>
      </c>
      <c r="B31" s="165"/>
      <c r="C31" s="165"/>
      <c r="D31" s="50"/>
      <c r="E31" s="50"/>
      <c r="F31" s="4"/>
      <c r="G31" s="4"/>
      <c r="H31" s="4"/>
      <c r="I31" s="4"/>
      <c r="J31" s="4"/>
    </row>
    <row r="32" spans="2:7" ht="12.75">
      <c r="B32" s="88"/>
      <c r="C32" s="4"/>
      <c r="D32" s="4"/>
      <c r="E32" s="4"/>
      <c r="F32" s="4"/>
      <c r="G32" s="4"/>
    </row>
  </sheetData>
  <sheetProtection/>
  <mergeCells count="6">
    <mergeCell ref="A31:C31"/>
    <mergeCell ref="A15:D15"/>
    <mergeCell ref="B30:C30"/>
    <mergeCell ref="D30:E30"/>
    <mergeCell ref="A13:D13"/>
    <mergeCell ref="A14:D14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1" sqref="B1:F6"/>
    </sheetView>
  </sheetViews>
  <sheetFormatPr defaultColWidth="9.140625" defaultRowHeight="12.75"/>
  <cols>
    <col min="1" max="1" width="1.28515625" style="0" customWidth="1"/>
    <col min="4" max="4" width="8.421875" style="0" customWidth="1"/>
    <col min="5" max="5" width="8.00390625" style="0" customWidth="1"/>
    <col min="6" max="7" width="7.8515625" style="0" customWidth="1"/>
    <col min="8" max="8" width="9.57421875" style="0" customWidth="1"/>
    <col min="9" max="9" width="9.8515625" style="0" customWidth="1"/>
  </cols>
  <sheetData>
    <row r="1" spans="2:3" ht="12.75">
      <c r="B1" s="4" t="s">
        <v>504</v>
      </c>
      <c r="C1" s="4"/>
    </row>
    <row r="2" spans="2:3" ht="12.75">
      <c r="B2" s="4" t="s">
        <v>292</v>
      </c>
      <c r="C2" s="57"/>
    </row>
    <row r="3" spans="2:3" ht="12.75">
      <c r="B3" s="4" t="s">
        <v>505</v>
      </c>
      <c r="C3" s="4"/>
    </row>
    <row r="4" spans="2:3" ht="12.75">
      <c r="B4" s="4" t="s">
        <v>506</v>
      </c>
      <c r="C4" s="57"/>
    </row>
    <row r="5" spans="1:8" ht="12.75">
      <c r="A5" s="4"/>
      <c r="B5" s="4" t="s">
        <v>490</v>
      </c>
      <c r="C5" s="57"/>
      <c r="H5" s="4"/>
    </row>
    <row r="6" spans="1:3" ht="12.75">
      <c r="A6" s="4"/>
      <c r="B6" s="4" t="s">
        <v>491</v>
      </c>
      <c r="C6" s="57"/>
    </row>
    <row r="7" spans="1:2" ht="12.75">
      <c r="A7" s="4"/>
      <c r="B7" s="4"/>
    </row>
    <row r="8" spans="1:9" ht="12.75">
      <c r="A8" s="174" t="s">
        <v>114</v>
      </c>
      <c r="B8" s="174"/>
      <c r="C8" s="174"/>
      <c r="D8" s="174"/>
      <c r="E8" s="174"/>
      <c r="F8" s="174"/>
      <c r="G8" s="174"/>
      <c r="H8" s="174"/>
      <c r="I8" s="174"/>
    </row>
    <row r="9" spans="1:9" ht="12.75">
      <c r="A9" s="174" t="s">
        <v>113</v>
      </c>
      <c r="B9" s="174"/>
      <c r="C9" s="174"/>
      <c r="D9" s="174"/>
      <c r="E9" s="174"/>
      <c r="F9" s="174"/>
      <c r="G9" s="174"/>
      <c r="H9" s="174"/>
      <c r="I9" s="174"/>
    </row>
    <row r="10" spans="2:9" ht="12.75">
      <c r="B10" s="45" t="s">
        <v>115</v>
      </c>
      <c r="C10" s="4"/>
      <c r="D10" s="4"/>
      <c r="E10" s="4"/>
      <c r="F10" s="4"/>
      <c r="G10" s="4"/>
      <c r="H10" s="4"/>
      <c r="I10" s="4"/>
    </row>
    <row r="11" spans="2:9" ht="56.25">
      <c r="B11" s="169" t="s">
        <v>1</v>
      </c>
      <c r="C11" s="170"/>
      <c r="D11" s="6" t="s">
        <v>221</v>
      </c>
      <c r="E11" s="6" t="s">
        <v>219</v>
      </c>
      <c r="F11" s="6" t="s">
        <v>222</v>
      </c>
      <c r="G11" s="6" t="s">
        <v>223</v>
      </c>
      <c r="H11" s="6" t="s">
        <v>220</v>
      </c>
      <c r="I11" s="6" t="s">
        <v>224</v>
      </c>
    </row>
    <row r="12" spans="2:9" ht="12.75">
      <c r="B12" s="167"/>
      <c r="C12" s="168"/>
      <c r="D12" s="1"/>
      <c r="E12" s="1"/>
      <c r="F12" s="1"/>
      <c r="G12" s="1"/>
      <c r="H12" s="1"/>
      <c r="I12" s="1"/>
    </row>
    <row r="13" spans="2:9" ht="12.75">
      <c r="B13" s="167"/>
      <c r="C13" s="168"/>
      <c r="D13" s="1"/>
      <c r="E13" s="1"/>
      <c r="F13" s="1"/>
      <c r="G13" s="1"/>
      <c r="H13" s="1"/>
      <c r="I13" s="1"/>
    </row>
    <row r="14" spans="2:9" ht="12.75">
      <c r="B14" s="167"/>
      <c r="C14" s="168"/>
      <c r="D14" s="1"/>
      <c r="E14" s="1"/>
      <c r="F14" s="1"/>
      <c r="G14" s="1"/>
      <c r="H14" s="1"/>
      <c r="I14" s="1"/>
    </row>
    <row r="15" spans="2:9" ht="12.75">
      <c r="B15" s="171" t="s">
        <v>235</v>
      </c>
      <c r="C15" s="172"/>
      <c r="D15" s="1"/>
      <c r="E15" s="1"/>
      <c r="F15" s="1"/>
      <c r="G15" s="1"/>
      <c r="H15" s="1"/>
      <c r="I15" s="1"/>
    </row>
    <row r="17" ht="12.75">
      <c r="B17" s="45" t="s">
        <v>116</v>
      </c>
    </row>
    <row r="18" spans="2:9" ht="45">
      <c r="B18" s="169" t="s">
        <v>1</v>
      </c>
      <c r="C18" s="170"/>
      <c r="D18" s="169" t="s">
        <v>219</v>
      </c>
      <c r="E18" s="170"/>
      <c r="F18" s="169" t="s">
        <v>222</v>
      </c>
      <c r="G18" s="170"/>
      <c r="H18" s="6" t="s">
        <v>259</v>
      </c>
      <c r="I18" s="22" t="s">
        <v>236</v>
      </c>
    </row>
    <row r="19" spans="2:9" ht="12.75">
      <c r="B19" s="167"/>
      <c r="C19" s="168"/>
      <c r="D19" s="167"/>
      <c r="E19" s="168"/>
      <c r="F19" s="167"/>
      <c r="G19" s="168"/>
      <c r="H19" s="24"/>
      <c r="I19" s="23"/>
    </row>
    <row r="20" spans="2:9" ht="12.75">
      <c r="B20" s="167"/>
      <c r="C20" s="168"/>
      <c r="D20" s="167"/>
      <c r="E20" s="168"/>
      <c r="F20" s="167"/>
      <c r="G20" s="168"/>
      <c r="H20" s="24"/>
      <c r="I20" s="23"/>
    </row>
    <row r="23" spans="1:9" ht="31.5" customHeight="1">
      <c r="A23" s="4" t="s">
        <v>290</v>
      </c>
      <c r="C23" s="166" t="s">
        <v>109</v>
      </c>
      <c r="D23" s="166"/>
      <c r="E23" s="166"/>
      <c r="F23" s="166"/>
      <c r="G23" s="166"/>
      <c r="H23" s="154" t="s">
        <v>393</v>
      </c>
      <c r="I23" s="154"/>
    </row>
    <row r="24" spans="1:13" ht="12.75">
      <c r="A24" s="102" t="s">
        <v>519</v>
      </c>
      <c r="B24" s="4"/>
      <c r="C24" s="4"/>
      <c r="D24" s="173" t="s">
        <v>496</v>
      </c>
      <c r="E24" s="173"/>
      <c r="F24" s="173"/>
      <c r="G24" s="21"/>
      <c r="H24" s="70"/>
      <c r="I24" s="71"/>
      <c r="L24" s="57"/>
      <c r="M24" s="57"/>
    </row>
    <row r="25" spans="7:9" ht="12.75">
      <c r="G25" s="21"/>
      <c r="H25" s="17"/>
      <c r="I25" s="21"/>
    </row>
    <row r="26" spans="6:7" ht="12.75">
      <c r="F26" s="166" t="s">
        <v>110</v>
      </c>
      <c r="G26" s="166"/>
    </row>
  </sheetData>
  <sheetProtection/>
  <mergeCells count="20">
    <mergeCell ref="D24:F24"/>
    <mergeCell ref="B20:C20"/>
    <mergeCell ref="F19:G19"/>
    <mergeCell ref="H23:I23"/>
    <mergeCell ref="A8:I8"/>
    <mergeCell ref="A9:I9"/>
    <mergeCell ref="C23:G23"/>
    <mergeCell ref="B19:C19"/>
    <mergeCell ref="D19:E19"/>
    <mergeCell ref="D18:E18"/>
    <mergeCell ref="F26:G26"/>
    <mergeCell ref="D20:E20"/>
    <mergeCell ref="B11:C11"/>
    <mergeCell ref="F20:G20"/>
    <mergeCell ref="B12:C12"/>
    <mergeCell ref="B13:C13"/>
    <mergeCell ref="B14:C14"/>
    <mergeCell ref="F18:G18"/>
    <mergeCell ref="B18:C18"/>
    <mergeCell ref="B15:C15"/>
  </mergeCells>
  <printOptions/>
  <pageMargins left="0.17" right="0.3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1" sqref="A1:F7"/>
    </sheetView>
  </sheetViews>
  <sheetFormatPr defaultColWidth="9.140625" defaultRowHeight="12.75"/>
  <cols>
    <col min="4" max="4" width="16.421875" style="0" customWidth="1"/>
    <col min="5" max="5" width="11.421875" style="0" customWidth="1"/>
    <col min="6" max="6" width="11.7109375" style="0" customWidth="1"/>
    <col min="7" max="7" width="10.8515625" style="0" customWidth="1"/>
    <col min="8" max="8" width="11.0039062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504</v>
      </c>
      <c r="B1" s="4"/>
    </row>
    <row r="2" spans="1:2" ht="12.75">
      <c r="A2" s="4" t="s">
        <v>292</v>
      </c>
      <c r="B2" s="57"/>
    </row>
    <row r="3" spans="1:2" ht="12.75">
      <c r="A3" s="4" t="s">
        <v>505</v>
      </c>
      <c r="B3" s="4"/>
    </row>
    <row r="4" spans="1:2" ht="12.75">
      <c r="A4" s="4" t="s">
        <v>506</v>
      </c>
      <c r="B4" s="57"/>
    </row>
    <row r="5" spans="1:2" ht="12.75">
      <c r="A5" s="4" t="s">
        <v>490</v>
      </c>
      <c r="B5" s="57"/>
    </row>
    <row r="6" spans="1:2" ht="12.75">
      <c r="A6" s="4" t="s">
        <v>491</v>
      </c>
      <c r="B6" s="57"/>
    </row>
    <row r="7" spans="1:2" ht="12.75">
      <c r="A7" s="4"/>
      <c r="B7" s="4"/>
    </row>
    <row r="8" spans="1:8" ht="12.75">
      <c r="A8" s="151" t="s">
        <v>118</v>
      </c>
      <c r="B8" s="151"/>
      <c r="C8" s="151"/>
      <c r="D8" s="151"/>
      <c r="E8" s="151"/>
      <c r="F8" s="151"/>
      <c r="G8" s="151"/>
      <c r="H8" s="151"/>
    </row>
    <row r="9" spans="1:8" ht="12.75">
      <c r="A9" s="201" t="s">
        <v>117</v>
      </c>
      <c r="B9" s="201"/>
      <c r="C9" s="201"/>
      <c r="D9" s="201"/>
      <c r="E9" s="201"/>
      <c r="F9" s="201"/>
      <c r="G9" s="201"/>
      <c r="H9" s="201"/>
    </row>
    <row r="10" spans="1:8" ht="12.75">
      <c r="A10" s="201" t="s">
        <v>507</v>
      </c>
      <c r="B10" s="201"/>
      <c r="C10" s="201"/>
      <c r="D10" s="201"/>
      <c r="E10" s="201"/>
      <c r="F10" s="201"/>
      <c r="G10" s="201"/>
      <c r="H10" s="201"/>
    </row>
    <row r="11" spans="1:8" ht="12.75">
      <c r="A11" s="58"/>
      <c r="B11" s="58"/>
      <c r="C11" s="58"/>
      <c r="D11" s="58"/>
      <c r="E11" s="58"/>
      <c r="F11" s="58"/>
      <c r="G11" s="58"/>
      <c r="H11" s="58"/>
    </row>
    <row r="12" ht="12.75">
      <c r="A12" s="46" t="s">
        <v>119</v>
      </c>
    </row>
    <row r="13" spans="1:8" s="19" customFormat="1" ht="45" customHeight="1">
      <c r="A13" s="6" t="s">
        <v>237</v>
      </c>
      <c r="B13" s="169" t="s">
        <v>120</v>
      </c>
      <c r="C13" s="206"/>
      <c r="D13" s="170"/>
      <c r="E13" s="6" t="s">
        <v>238</v>
      </c>
      <c r="F13" s="6" t="s">
        <v>215</v>
      </c>
      <c r="G13" s="20" t="s">
        <v>239</v>
      </c>
      <c r="H13" s="6" t="s">
        <v>121</v>
      </c>
    </row>
    <row r="14" spans="1:8" ht="12.75">
      <c r="A14" s="8">
        <v>1</v>
      </c>
      <c r="B14" s="18">
        <v>2</v>
      </c>
      <c r="C14" s="100"/>
      <c r="D14" s="99"/>
      <c r="E14" s="8">
        <v>3</v>
      </c>
      <c r="F14" s="8">
        <v>4</v>
      </c>
      <c r="G14" s="18">
        <v>5</v>
      </c>
      <c r="H14" s="8">
        <v>6</v>
      </c>
    </row>
    <row r="15" spans="1:8" ht="12.75">
      <c r="A15" s="8"/>
      <c r="B15" s="189" t="s">
        <v>122</v>
      </c>
      <c r="C15" s="190"/>
      <c r="D15" s="191"/>
      <c r="E15" s="8"/>
      <c r="F15" s="96"/>
      <c r="G15" s="97"/>
      <c r="H15" s="96"/>
    </row>
    <row r="16" spans="1:8" ht="12.75">
      <c r="A16" s="8"/>
      <c r="B16" s="207" t="s">
        <v>102</v>
      </c>
      <c r="C16" s="208"/>
      <c r="D16" s="209"/>
      <c r="E16" s="39"/>
      <c r="F16" s="40"/>
      <c r="G16" s="41"/>
      <c r="H16" s="40"/>
    </row>
    <row r="17" spans="1:8" ht="12.75">
      <c r="A17" s="8"/>
      <c r="B17" s="178" t="s">
        <v>103</v>
      </c>
      <c r="C17" s="179"/>
      <c r="D17" s="180"/>
      <c r="E17" s="39"/>
      <c r="F17" s="40"/>
      <c r="G17" s="41"/>
      <c r="H17" s="40"/>
    </row>
    <row r="18" spans="1:8" ht="12.75">
      <c r="A18" s="101" t="s">
        <v>498</v>
      </c>
      <c r="B18" s="175" t="s">
        <v>499</v>
      </c>
      <c r="C18" s="176"/>
      <c r="D18" s="177"/>
      <c r="E18" s="35">
        <v>50000</v>
      </c>
      <c r="F18" s="98">
        <v>39009</v>
      </c>
      <c r="G18" s="34">
        <v>3000</v>
      </c>
      <c r="H18" s="42">
        <f>SUM(G18-F18)</f>
        <v>-36009</v>
      </c>
    </row>
    <row r="19" spans="1:8" ht="12.75">
      <c r="A19" s="51"/>
      <c r="B19" s="175"/>
      <c r="C19" s="176"/>
      <c r="D19" s="177"/>
      <c r="E19" s="36"/>
      <c r="F19" s="34"/>
      <c r="G19" s="34"/>
      <c r="H19" s="42">
        <f>SUM(G19-F19)</f>
        <v>0</v>
      </c>
    </row>
    <row r="20" spans="1:8" ht="12.75">
      <c r="A20" s="51"/>
      <c r="B20" s="210"/>
      <c r="C20" s="211"/>
      <c r="D20" s="212"/>
      <c r="E20" s="31"/>
      <c r="F20" s="34"/>
      <c r="G20" s="34"/>
      <c r="H20" s="42"/>
    </row>
    <row r="21" spans="1:8" ht="12.75">
      <c r="A21" s="51"/>
      <c r="B21" s="198"/>
      <c r="C21" s="199"/>
      <c r="D21" s="200"/>
      <c r="E21" s="36"/>
      <c r="F21" s="34"/>
      <c r="G21" s="34"/>
      <c r="H21" s="42"/>
    </row>
    <row r="22" spans="1:8" ht="12.75">
      <c r="A22" s="51"/>
      <c r="B22" s="175"/>
      <c r="C22" s="176"/>
      <c r="D22" s="177"/>
      <c r="E22" s="36"/>
      <c r="F22" s="34"/>
      <c r="G22" s="34"/>
      <c r="H22" s="42"/>
    </row>
    <row r="23" spans="1:8" ht="12.75">
      <c r="A23" s="51"/>
      <c r="B23" s="175"/>
      <c r="C23" s="176"/>
      <c r="D23" s="177"/>
      <c r="E23" s="36"/>
      <c r="F23" s="37"/>
      <c r="G23" s="34"/>
      <c r="H23" s="42"/>
    </row>
    <row r="24" spans="1:8" ht="12.75">
      <c r="A24" s="8"/>
      <c r="B24" s="195"/>
      <c r="C24" s="196"/>
      <c r="D24" s="197"/>
      <c r="E24" s="36"/>
      <c r="F24" s="37"/>
      <c r="G24" s="34"/>
      <c r="H24" s="42"/>
    </row>
    <row r="25" spans="1:8" ht="12.75">
      <c r="A25" s="8"/>
      <c r="B25" s="202"/>
      <c r="C25" s="203"/>
      <c r="D25" s="204"/>
      <c r="E25" s="36"/>
      <c r="F25" s="37"/>
      <c r="G25" s="34"/>
      <c r="H25" s="42"/>
    </row>
    <row r="26" spans="1:8" ht="12.75">
      <c r="A26" s="8"/>
      <c r="B26" s="160"/>
      <c r="C26" s="205"/>
      <c r="D26" s="161"/>
      <c r="E26" s="36"/>
      <c r="F26" s="34"/>
      <c r="G26" s="34"/>
      <c r="H26" s="42"/>
    </row>
    <row r="27" spans="1:8" ht="12.75">
      <c r="A27" s="8"/>
      <c r="B27" s="186" t="s">
        <v>104</v>
      </c>
      <c r="C27" s="187"/>
      <c r="D27" s="188"/>
      <c r="E27" s="8"/>
      <c r="F27" s="8"/>
      <c r="G27" s="18"/>
      <c r="H27" s="8"/>
    </row>
    <row r="28" spans="1:8" ht="12.75">
      <c r="A28" s="8"/>
      <c r="B28" s="186" t="s">
        <v>123</v>
      </c>
      <c r="C28" s="187"/>
      <c r="D28" s="188"/>
      <c r="E28" s="8"/>
      <c r="F28" s="8"/>
      <c r="G28" s="18"/>
      <c r="H28" s="8"/>
    </row>
    <row r="29" spans="1:8" ht="12.75" customHeight="1">
      <c r="A29" s="8"/>
      <c r="B29" s="189" t="s">
        <v>124</v>
      </c>
      <c r="C29" s="190"/>
      <c r="D29" s="191"/>
      <c r="E29" s="8"/>
      <c r="F29" s="8"/>
      <c r="G29" s="18"/>
      <c r="H29" s="8"/>
    </row>
    <row r="30" spans="1:8" ht="12.75" customHeight="1">
      <c r="A30" s="8"/>
      <c r="B30" s="186" t="s">
        <v>103</v>
      </c>
      <c r="C30" s="187"/>
      <c r="D30" s="188"/>
      <c r="E30" s="8"/>
      <c r="F30" s="8"/>
      <c r="G30" s="18"/>
      <c r="H30" s="8"/>
    </row>
    <row r="31" spans="1:8" ht="12.75">
      <c r="A31" s="8"/>
      <c r="B31" s="186" t="s">
        <v>104</v>
      </c>
      <c r="C31" s="187"/>
      <c r="D31" s="188"/>
      <c r="E31" s="8"/>
      <c r="F31" s="8"/>
      <c r="G31" s="18"/>
      <c r="H31" s="8"/>
    </row>
    <row r="32" spans="1:8" ht="12.75" customHeight="1">
      <c r="A32" s="8"/>
      <c r="B32" s="186" t="s">
        <v>123</v>
      </c>
      <c r="C32" s="187"/>
      <c r="D32" s="188"/>
      <c r="E32" s="8"/>
      <c r="F32" s="8"/>
      <c r="G32" s="18"/>
      <c r="H32" s="8"/>
    </row>
    <row r="33" spans="1:8" ht="26.25" customHeight="1">
      <c r="A33" s="8"/>
      <c r="B33" s="192" t="s">
        <v>125</v>
      </c>
      <c r="C33" s="193"/>
      <c r="D33" s="194"/>
      <c r="E33" s="8"/>
      <c r="F33" s="8"/>
      <c r="G33" s="18"/>
      <c r="H33" s="8"/>
    </row>
    <row r="34" spans="1:8" ht="25.5" customHeight="1">
      <c r="A34" s="8"/>
      <c r="B34" s="192" t="s">
        <v>243</v>
      </c>
      <c r="C34" s="193"/>
      <c r="D34" s="194"/>
      <c r="E34" s="8"/>
      <c r="F34" s="8"/>
      <c r="G34" s="18"/>
      <c r="H34" s="8"/>
    </row>
    <row r="35" spans="1:8" ht="12.75">
      <c r="A35" s="8"/>
      <c r="B35" s="186" t="s">
        <v>217</v>
      </c>
      <c r="C35" s="187"/>
      <c r="D35" s="188"/>
      <c r="E35" s="8"/>
      <c r="F35" s="8"/>
      <c r="G35" s="18"/>
      <c r="H35" s="8"/>
    </row>
    <row r="36" spans="1:8" ht="48" customHeight="1">
      <c r="A36" s="8"/>
      <c r="B36" s="181" t="s">
        <v>244</v>
      </c>
      <c r="C36" s="182"/>
      <c r="D36" s="183"/>
      <c r="E36" s="8"/>
      <c r="F36" s="8"/>
      <c r="G36" s="18"/>
      <c r="H36" s="8"/>
    </row>
    <row r="37" spans="1:8" ht="12.75" customHeight="1">
      <c r="A37" s="51"/>
      <c r="B37" s="186"/>
      <c r="C37" s="187"/>
      <c r="D37" s="188"/>
      <c r="E37" s="8"/>
      <c r="F37" s="8"/>
      <c r="G37" s="18"/>
      <c r="H37" s="96">
        <f>SUM(G37-F37)</f>
        <v>0</v>
      </c>
    </row>
    <row r="38" spans="1:8" ht="12.75" customHeight="1">
      <c r="A38" s="51"/>
      <c r="B38" s="186"/>
      <c r="C38" s="187"/>
      <c r="D38" s="188"/>
      <c r="E38" s="8"/>
      <c r="F38" s="8"/>
      <c r="G38" s="18"/>
      <c r="H38" s="96">
        <f>SUM(G38-F38)</f>
        <v>0</v>
      </c>
    </row>
    <row r="39" spans="1:8" ht="12.75" customHeight="1">
      <c r="A39" s="51"/>
      <c r="B39" s="186"/>
      <c r="C39" s="187"/>
      <c r="D39" s="188"/>
      <c r="E39" s="8"/>
      <c r="F39" s="8"/>
      <c r="G39" s="18"/>
      <c r="H39" s="96">
        <f>SUM(G39-F39)</f>
        <v>0</v>
      </c>
    </row>
    <row r="40" spans="1:8" ht="12.75" customHeight="1">
      <c r="A40" s="51"/>
      <c r="B40" s="186"/>
      <c r="C40" s="187"/>
      <c r="D40" s="188"/>
      <c r="E40" s="8"/>
      <c r="F40" s="8"/>
      <c r="G40" s="18"/>
      <c r="H40" s="96">
        <f>SUM(G40-F40)</f>
        <v>0</v>
      </c>
    </row>
    <row r="41" spans="1:8" ht="26.25" customHeight="1">
      <c r="A41" s="8"/>
      <c r="B41" s="181" t="s">
        <v>245</v>
      </c>
      <c r="C41" s="182"/>
      <c r="D41" s="183"/>
      <c r="E41" s="8"/>
      <c r="F41" s="8"/>
      <c r="G41" s="18"/>
      <c r="H41" s="8"/>
    </row>
    <row r="42" spans="1:8" ht="12.75" customHeight="1">
      <c r="A42" s="8"/>
      <c r="B42" s="186" t="s">
        <v>246</v>
      </c>
      <c r="C42" s="187"/>
      <c r="D42" s="188"/>
      <c r="E42" s="8"/>
      <c r="F42" s="8"/>
      <c r="G42" s="18"/>
      <c r="H42" s="8"/>
    </row>
    <row r="43" spans="1:8" ht="12.75" customHeight="1">
      <c r="A43" s="8"/>
      <c r="B43" s="186" t="s">
        <v>247</v>
      </c>
      <c r="C43" s="187"/>
      <c r="D43" s="188"/>
      <c r="E43" s="8"/>
      <c r="F43" s="8"/>
      <c r="G43" s="18"/>
      <c r="H43" s="8"/>
    </row>
    <row r="44" spans="1:8" ht="21" customHeight="1">
      <c r="A44" s="8"/>
      <c r="B44" s="192" t="s">
        <v>248</v>
      </c>
      <c r="C44" s="193"/>
      <c r="D44" s="194"/>
      <c r="E44" s="8"/>
      <c r="F44" s="8"/>
      <c r="G44" s="18"/>
      <c r="H44" s="8"/>
    </row>
    <row r="45" spans="1:8" ht="36" customHeight="1">
      <c r="A45" s="8"/>
      <c r="B45" s="181" t="s">
        <v>249</v>
      </c>
      <c r="C45" s="182"/>
      <c r="D45" s="183"/>
      <c r="E45" s="8"/>
      <c r="F45" s="8"/>
      <c r="G45" s="18"/>
      <c r="H45" s="8"/>
    </row>
    <row r="46" spans="1:8" ht="33.75" customHeight="1">
      <c r="A46" s="8"/>
      <c r="B46" s="181" t="s">
        <v>250</v>
      </c>
      <c r="C46" s="182"/>
      <c r="D46" s="183"/>
      <c r="E46" s="8"/>
      <c r="F46" s="8"/>
      <c r="G46" s="18"/>
      <c r="H46" s="8"/>
    </row>
    <row r="47" spans="1:8" ht="12.75" customHeight="1">
      <c r="A47" s="8"/>
      <c r="B47" s="181" t="s">
        <v>251</v>
      </c>
      <c r="C47" s="182"/>
      <c r="D47" s="183"/>
      <c r="E47" s="8"/>
      <c r="F47" s="8"/>
      <c r="G47" s="18"/>
      <c r="H47" s="8"/>
    </row>
    <row r="48" spans="1:8" ht="12.75" customHeight="1">
      <c r="A48" s="8"/>
      <c r="B48" s="181" t="s">
        <v>252</v>
      </c>
      <c r="C48" s="182"/>
      <c r="D48" s="183"/>
      <c r="E48" s="8"/>
      <c r="F48" s="8"/>
      <c r="G48" s="18"/>
      <c r="H48" s="8"/>
    </row>
    <row r="49" spans="1:8" ht="12.75" customHeight="1">
      <c r="A49" s="8"/>
      <c r="B49" s="181" t="s">
        <v>253</v>
      </c>
      <c r="C49" s="182"/>
      <c r="D49" s="183"/>
      <c r="E49" s="8"/>
      <c r="F49" s="8"/>
      <c r="G49" s="18"/>
      <c r="H49" s="8"/>
    </row>
    <row r="50" spans="1:8" ht="33.75" customHeight="1">
      <c r="A50" s="8"/>
      <c r="B50" s="181" t="s">
        <v>126</v>
      </c>
      <c r="C50" s="182"/>
      <c r="D50" s="183"/>
      <c r="E50" s="8"/>
      <c r="F50" s="8"/>
      <c r="G50" s="18"/>
      <c r="H50" s="8"/>
    </row>
    <row r="51" spans="1:8" ht="33" customHeight="1">
      <c r="A51" s="8"/>
      <c r="B51" s="181" t="s">
        <v>127</v>
      </c>
      <c r="C51" s="182"/>
      <c r="D51" s="183"/>
      <c r="E51" s="39">
        <f>SUM(E18+E19+E37+E38+E39+E40)</f>
        <v>50000</v>
      </c>
      <c r="F51" s="40">
        <f>SUM(F18+F19+F37+F38+F39+F40)</f>
        <v>39009</v>
      </c>
      <c r="G51" s="40">
        <f>SUM(G18+G19+G37+G38+G39+G40)</f>
        <v>3000</v>
      </c>
      <c r="H51" s="40">
        <f>SUM(H18+H19+H37+H38+H39+H40)</f>
        <v>-36009</v>
      </c>
    </row>
    <row r="52" spans="1:8" ht="33" customHeight="1">
      <c r="A52" s="12"/>
      <c r="B52" s="89"/>
      <c r="C52" s="89"/>
      <c r="D52" s="89"/>
      <c r="E52" s="90"/>
      <c r="F52" s="91"/>
      <c r="G52" s="91"/>
      <c r="H52" s="91"/>
    </row>
    <row r="53" spans="1:8" ht="18.75" customHeight="1">
      <c r="A53" s="184" t="s">
        <v>128</v>
      </c>
      <c r="B53" s="184"/>
      <c r="C53" s="184"/>
      <c r="D53" s="184"/>
      <c r="E53" s="184"/>
      <c r="F53" s="184"/>
      <c r="G53" s="184"/>
      <c r="H53" s="184"/>
    </row>
    <row r="54" spans="1:8" ht="33.75">
      <c r="A54" s="6" t="s">
        <v>237</v>
      </c>
      <c r="B54" s="185"/>
      <c r="C54" s="185"/>
      <c r="D54" s="185"/>
      <c r="E54" s="6" t="s">
        <v>238</v>
      </c>
      <c r="F54" s="6" t="s">
        <v>215</v>
      </c>
      <c r="G54" s="6" t="s">
        <v>239</v>
      </c>
      <c r="H54" s="6" t="s">
        <v>240</v>
      </c>
    </row>
    <row r="55" spans="1:8" ht="12.75">
      <c r="A55" s="8">
        <v>1</v>
      </c>
      <c r="B55" s="186">
        <v>2</v>
      </c>
      <c r="C55" s="187"/>
      <c r="D55" s="188"/>
      <c r="E55" s="8">
        <v>3</v>
      </c>
      <c r="F55" s="8">
        <v>4</v>
      </c>
      <c r="G55" s="8">
        <v>5</v>
      </c>
      <c r="H55" s="8" t="s">
        <v>241</v>
      </c>
    </row>
    <row r="56" spans="1:8" ht="12.75">
      <c r="A56" s="8"/>
      <c r="B56" s="189" t="s">
        <v>242</v>
      </c>
      <c r="C56" s="190"/>
      <c r="D56" s="191"/>
      <c r="E56" s="8"/>
      <c r="F56" s="8"/>
      <c r="G56" s="8"/>
      <c r="H56" s="8"/>
    </row>
    <row r="57" spans="1:8" ht="12.75">
      <c r="A57" s="8"/>
      <c r="B57" s="189" t="s">
        <v>102</v>
      </c>
      <c r="C57" s="190"/>
      <c r="D57" s="191"/>
      <c r="E57" s="47"/>
      <c r="F57" s="52"/>
      <c r="G57" s="27"/>
      <c r="H57" s="92"/>
    </row>
    <row r="58" spans="1:8" ht="12.75">
      <c r="A58" s="8"/>
      <c r="B58" s="186" t="s">
        <v>103</v>
      </c>
      <c r="C58" s="187"/>
      <c r="D58" s="188"/>
      <c r="E58" s="55"/>
      <c r="F58" s="52"/>
      <c r="G58" s="27"/>
      <c r="H58" s="27"/>
    </row>
    <row r="59" spans="1:8" ht="12.75">
      <c r="A59" s="101" t="s">
        <v>501</v>
      </c>
      <c r="B59" s="175" t="s">
        <v>502</v>
      </c>
      <c r="C59" s="176"/>
      <c r="D59" s="177"/>
      <c r="E59" s="35">
        <v>2919</v>
      </c>
      <c r="F59" s="98">
        <v>7552</v>
      </c>
      <c r="G59" s="34">
        <v>0</v>
      </c>
      <c r="H59" s="42">
        <f>SUM(G59-F59)</f>
        <v>-7552</v>
      </c>
    </row>
    <row r="60" spans="1:8" ht="12.75">
      <c r="A60" s="101"/>
      <c r="B60" s="175"/>
      <c r="C60" s="176"/>
      <c r="D60" s="177"/>
      <c r="E60" s="34"/>
      <c r="F60" s="34"/>
      <c r="G60" s="34">
        <v>0</v>
      </c>
      <c r="H60" s="42">
        <f>SUM(G60-F60)</f>
        <v>0</v>
      </c>
    </row>
    <row r="61" spans="1:8" ht="12.75">
      <c r="A61" s="51"/>
      <c r="B61" s="178"/>
      <c r="C61" s="179"/>
      <c r="D61" s="180"/>
      <c r="E61" s="47"/>
      <c r="F61" s="27"/>
      <c r="G61" s="27"/>
      <c r="H61" s="27"/>
    </row>
    <row r="62" spans="1:8" ht="12.75">
      <c r="A62" s="51"/>
      <c r="B62" s="178"/>
      <c r="C62" s="179"/>
      <c r="D62" s="180"/>
      <c r="E62" s="47"/>
      <c r="F62" s="27"/>
      <c r="G62" s="27"/>
      <c r="H62" s="27"/>
    </row>
    <row r="63" spans="1:8" ht="12.75">
      <c r="A63" s="51"/>
      <c r="B63" s="178"/>
      <c r="C63" s="179"/>
      <c r="D63" s="180"/>
      <c r="E63" s="47"/>
      <c r="F63" s="27"/>
      <c r="G63" s="27"/>
      <c r="H63" s="27"/>
    </row>
    <row r="64" spans="1:8" ht="12.75">
      <c r="A64" s="51"/>
      <c r="B64" s="178"/>
      <c r="C64" s="179"/>
      <c r="D64" s="180"/>
      <c r="E64" s="47"/>
      <c r="F64" s="27"/>
      <c r="G64" s="27"/>
      <c r="H64" s="27"/>
    </row>
    <row r="65" spans="1:8" ht="12.75">
      <c r="A65" s="51"/>
      <c r="B65" s="178"/>
      <c r="C65" s="179"/>
      <c r="D65" s="180"/>
      <c r="E65" s="47"/>
      <c r="F65" s="27"/>
      <c r="G65" s="27"/>
      <c r="H65" s="27"/>
    </row>
    <row r="66" spans="1:8" ht="12.75">
      <c r="A66" s="51"/>
      <c r="B66" s="178"/>
      <c r="C66" s="179"/>
      <c r="D66" s="180"/>
      <c r="E66" s="47"/>
      <c r="F66" s="27"/>
      <c r="G66" s="27"/>
      <c r="H66" s="27"/>
    </row>
    <row r="67" spans="1:8" ht="12.75">
      <c r="A67" s="8"/>
      <c r="B67" s="186"/>
      <c r="C67" s="187"/>
      <c r="D67" s="188"/>
      <c r="E67" s="47"/>
      <c r="F67" s="27"/>
      <c r="G67" s="27"/>
      <c r="H67" s="27"/>
    </row>
    <row r="68" spans="1:8" ht="12.75">
      <c r="A68" s="51"/>
      <c r="B68" s="213"/>
      <c r="C68" s="214"/>
      <c r="D68" s="215"/>
      <c r="E68" s="47"/>
      <c r="F68" s="47"/>
      <c r="G68" s="27"/>
      <c r="H68" s="47"/>
    </row>
    <row r="69" spans="1:8" ht="12.75">
      <c r="A69" s="8"/>
      <c r="B69" s="213"/>
      <c r="C69" s="214"/>
      <c r="D69" s="215"/>
      <c r="E69" s="47"/>
      <c r="F69" s="27"/>
      <c r="G69" s="27"/>
      <c r="H69" s="27"/>
    </row>
    <row r="70" spans="1:8" ht="12.75">
      <c r="A70" s="8"/>
      <c r="B70" s="213"/>
      <c r="C70" s="214"/>
      <c r="D70" s="215"/>
      <c r="E70" s="47"/>
      <c r="F70" s="27"/>
      <c r="G70" s="27"/>
      <c r="H70" s="27"/>
    </row>
    <row r="71" spans="1:8" ht="12.75">
      <c r="A71" s="8"/>
      <c r="B71" s="213"/>
      <c r="C71" s="214"/>
      <c r="D71" s="215"/>
      <c r="E71" s="47"/>
      <c r="F71" s="27"/>
      <c r="G71" s="27"/>
      <c r="H71" s="27"/>
    </row>
    <row r="72" spans="1:8" ht="12.75">
      <c r="A72" s="8"/>
      <c r="B72" s="186" t="s">
        <v>104</v>
      </c>
      <c r="C72" s="187"/>
      <c r="D72" s="188"/>
      <c r="E72" s="56"/>
      <c r="F72" s="8"/>
      <c r="G72" s="8"/>
      <c r="H72" s="8"/>
    </row>
    <row r="73" spans="1:8" ht="24" customHeight="1">
      <c r="A73" s="8"/>
      <c r="B73" s="186"/>
      <c r="C73" s="187"/>
      <c r="D73" s="188"/>
      <c r="E73" s="56"/>
      <c r="F73" s="8"/>
      <c r="G73" s="8"/>
      <c r="H73" s="8"/>
    </row>
    <row r="74" spans="1:8" ht="12.75">
      <c r="A74" s="8"/>
      <c r="B74" s="189" t="s">
        <v>129</v>
      </c>
      <c r="C74" s="190"/>
      <c r="D74" s="191"/>
      <c r="E74" s="56"/>
      <c r="F74" s="8"/>
      <c r="G74" s="8"/>
      <c r="H74" s="8"/>
    </row>
    <row r="75" spans="1:8" ht="12.75">
      <c r="A75" s="8"/>
      <c r="B75" s="186" t="s">
        <v>103</v>
      </c>
      <c r="C75" s="187"/>
      <c r="D75" s="188"/>
      <c r="E75" s="56"/>
      <c r="F75" s="8"/>
      <c r="G75" s="8"/>
      <c r="H75" s="8"/>
    </row>
    <row r="76" spans="1:8" ht="12.75">
      <c r="A76" s="8"/>
      <c r="B76" s="186" t="s">
        <v>104</v>
      </c>
      <c r="C76" s="187"/>
      <c r="D76" s="188"/>
      <c r="E76" s="56"/>
      <c r="F76" s="8"/>
      <c r="G76" s="8"/>
      <c r="H76" s="8"/>
    </row>
    <row r="77" spans="1:8" ht="12.75">
      <c r="A77" s="8"/>
      <c r="B77" s="186"/>
      <c r="C77" s="187"/>
      <c r="D77" s="188"/>
      <c r="E77" s="56"/>
      <c r="F77" s="8"/>
      <c r="G77" s="8"/>
      <c r="H77" s="8"/>
    </row>
    <row r="78" spans="1:8" ht="34.5" customHeight="1">
      <c r="A78" s="8"/>
      <c r="B78" s="216" t="s">
        <v>130</v>
      </c>
      <c r="C78" s="185"/>
      <c r="D78" s="185"/>
      <c r="E78" s="47">
        <f>SUM(E59:E77)</f>
        <v>2919</v>
      </c>
      <c r="F78" s="27">
        <f>SUM(F59:F77)</f>
        <v>7552</v>
      </c>
      <c r="G78" s="27">
        <f>SUM(G59:G77)</f>
        <v>0</v>
      </c>
      <c r="H78" s="27">
        <f>SUM(H59:H77)</f>
        <v>-7552</v>
      </c>
    </row>
    <row r="79" spans="1:8" ht="12.75">
      <c r="A79" s="12"/>
      <c r="B79" s="89"/>
      <c r="C79" s="89"/>
      <c r="D79" s="89"/>
      <c r="E79" s="54"/>
      <c r="F79" s="53"/>
      <c r="G79" s="53"/>
      <c r="H79" s="53"/>
    </row>
    <row r="80" spans="1:8" ht="12.75">
      <c r="A80" s="94" t="s">
        <v>134</v>
      </c>
      <c r="B80" s="89"/>
      <c r="C80" s="89"/>
      <c r="D80" s="89"/>
      <c r="E80" s="54"/>
      <c r="F80" s="53"/>
      <c r="G80" s="53"/>
      <c r="H80" s="53"/>
    </row>
    <row r="81" spans="1:8" ht="45">
      <c r="A81" s="8" t="s">
        <v>254</v>
      </c>
      <c r="B81" s="213" t="s">
        <v>255</v>
      </c>
      <c r="C81" s="214"/>
      <c r="D81" s="215"/>
      <c r="E81" s="6" t="s">
        <v>219</v>
      </c>
      <c r="F81" s="6" t="s">
        <v>256</v>
      </c>
      <c r="G81" s="6" t="s">
        <v>135</v>
      </c>
      <c r="H81" s="53"/>
    </row>
    <row r="82" spans="1:8" ht="12.75">
      <c r="A82" s="8">
        <v>1</v>
      </c>
      <c r="B82" s="213">
        <v>2</v>
      </c>
      <c r="C82" s="214"/>
      <c r="D82" s="215"/>
      <c r="E82" s="8">
        <v>3</v>
      </c>
      <c r="F82" s="8">
        <v>4</v>
      </c>
      <c r="G82" s="8">
        <v>5</v>
      </c>
      <c r="H82" s="53"/>
    </row>
    <row r="83" spans="1:8" ht="12.75">
      <c r="A83" s="8">
        <v>1</v>
      </c>
      <c r="B83" s="186" t="s">
        <v>225</v>
      </c>
      <c r="C83" s="187"/>
      <c r="D83" s="188"/>
      <c r="E83" s="8"/>
      <c r="F83" s="8"/>
      <c r="G83" s="8"/>
      <c r="H83" s="53"/>
    </row>
    <row r="84" spans="1:8" ht="12.75">
      <c r="A84" s="8">
        <v>2</v>
      </c>
      <c r="B84" s="186" t="s">
        <v>226</v>
      </c>
      <c r="C84" s="187"/>
      <c r="D84" s="188"/>
      <c r="E84" s="8"/>
      <c r="F84" s="8"/>
      <c r="G84" s="8"/>
      <c r="H84" s="53"/>
    </row>
    <row r="85" spans="1:8" ht="12.75">
      <c r="A85" s="8">
        <v>3</v>
      </c>
      <c r="B85" s="186" t="s">
        <v>227</v>
      </c>
      <c r="C85" s="187"/>
      <c r="D85" s="188"/>
      <c r="E85" s="8"/>
      <c r="F85" s="8"/>
      <c r="G85" s="8"/>
      <c r="H85" s="53"/>
    </row>
    <row r="86" spans="1:8" ht="12.75">
      <c r="A86" s="8">
        <v>4</v>
      </c>
      <c r="B86" s="186" t="s">
        <v>228</v>
      </c>
      <c r="C86" s="187"/>
      <c r="D86" s="188"/>
      <c r="E86" s="8"/>
      <c r="F86" s="8"/>
      <c r="G86" s="8"/>
      <c r="H86" s="53"/>
    </row>
    <row r="87" spans="1:8" ht="12.75">
      <c r="A87" s="8">
        <v>5</v>
      </c>
      <c r="B87" s="220" t="s">
        <v>257</v>
      </c>
      <c r="C87" s="220"/>
      <c r="D87" s="220"/>
      <c r="E87" s="8"/>
      <c r="F87" s="8"/>
      <c r="G87" s="8"/>
      <c r="H87" s="53"/>
    </row>
    <row r="88" spans="1:8" ht="24" customHeight="1">
      <c r="A88" s="8">
        <v>6</v>
      </c>
      <c r="B88" s="181" t="s">
        <v>258</v>
      </c>
      <c r="C88" s="182"/>
      <c r="D88" s="183"/>
      <c r="E88" s="8"/>
      <c r="F88" s="8"/>
      <c r="G88" s="8"/>
      <c r="H88" s="53"/>
    </row>
    <row r="89" spans="1:8" ht="12.75">
      <c r="A89" s="12"/>
      <c r="B89" s="219"/>
      <c r="C89" s="219"/>
      <c r="D89" s="219"/>
      <c r="E89" s="12"/>
      <c r="F89" s="12"/>
      <c r="G89" s="12"/>
      <c r="H89" s="12"/>
    </row>
    <row r="90" spans="1:8" ht="26.25" customHeight="1">
      <c r="A90" s="4" t="s">
        <v>290</v>
      </c>
      <c r="B90" s="153" t="s">
        <v>132</v>
      </c>
      <c r="C90" s="153"/>
      <c r="D90" s="217" t="s">
        <v>133</v>
      </c>
      <c r="E90" s="217"/>
      <c r="F90" s="93" t="s">
        <v>131</v>
      </c>
      <c r="G90" s="154" t="s">
        <v>393</v>
      </c>
      <c r="H90" s="154"/>
    </row>
    <row r="91" spans="1:8" ht="12.75">
      <c r="A91" s="102" t="s">
        <v>519</v>
      </c>
      <c r="D91" s="218" t="s">
        <v>495</v>
      </c>
      <c r="E91" s="218"/>
      <c r="F91" s="4"/>
      <c r="G91" s="70"/>
      <c r="H91" s="71"/>
    </row>
    <row r="92" spans="2:9" ht="12.75">
      <c r="B92" s="69"/>
      <c r="D92" s="4"/>
      <c r="E92" s="4"/>
      <c r="F92" s="4"/>
      <c r="I92" s="4"/>
    </row>
    <row r="93" spans="1:9" ht="12.75">
      <c r="A93" s="4"/>
      <c r="B93" s="4"/>
      <c r="C93" s="4"/>
      <c r="F93" s="4"/>
      <c r="G93" s="4"/>
      <c r="H93" s="4"/>
      <c r="I93" s="4"/>
    </row>
  </sheetData>
  <sheetProtection/>
  <mergeCells count="80">
    <mergeCell ref="G90:H90"/>
    <mergeCell ref="D91:E91"/>
    <mergeCell ref="B88:D88"/>
    <mergeCell ref="B89:D89"/>
    <mergeCell ref="B84:D84"/>
    <mergeCell ref="B85:D85"/>
    <mergeCell ref="B86:D86"/>
    <mergeCell ref="B87:D87"/>
    <mergeCell ref="B78:D78"/>
    <mergeCell ref="B81:D81"/>
    <mergeCell ref="B82:D82"/>
    <mergeCell ref="B83:D83"/>
    <mergeCell ref="B90:C90"/>
    <mergeCell ref="D90:E90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4:D64"/>
    <mergeCell ref="B65:D65"/>
    <mergeCell ref="B25:D25"/>
    <mergeCell ref="B26:D26"/>
    <mergeCell ref="A10:H10"/>
    <mergeCell ref="B13:D13"/>
    <mergeCell ref="B15:D15"/>
    <mergeCell ref="B16:D16"/>
    <mergeCell ref="B17:D17"/>
    <mergeCell ref="B20:D20"/>
    <mergeCell ref="B18:D18"/>
    <mergeCell ref="B21:D21"/>
    <mergeCell ref="B19:D19"/>
    <mergeCell ref="A8:H8"/>
    <mergeCell ref="A9:H9"/>
    <mergeCell ref="B34:D34"/>
    <mergeCell ref="B35:D35"/>
    <mergeCell ref="B22:D22"/>
    <mergeCell ref="B23:D23"/>
    <mergeCell ref="B24:D24"/>
    <mergeCell ref="B37:D37"/>
    <mergeCell ref="B36:D36"/>
    <mergeCell ref="B45:D45"/>
    <mergeCell ref="B46:D46"/>
    <mergeCell ref="B38:D38"/>
    <mergeCell ref="B27:D27"/>
    <mergeCell ref="B28:D28"/>
    <mergeCell ref="B29:D29"/>
    <mergeCell ref="B30:D30"/>
    <mergeCell ref="B31:D31"/>
    <mergeCell ref="B32:D32"/>
    <mergeCell ref="B33:D33"/>
    <mergeCell ref="B39:D39"/>
    <mergeCell ref="B40:D40"/>
    <mergeCell ref="B41:D41"/>
    <mergeCell ref="B42:D42"/>
    <mergeCell ref="B43:D43"/>
    <mergeCell ref="B44:D44"/>
    <mergeCell ref="B62:D62"/>
    <mergeCell ref="B63:D63"/>
    <mergeCell ref="B51:D51"/>
    <mergeCell ref="A53:H53"/>
    <mergeCell ref="B54:D54"/>
    <mergeCell ref="B55:D55"/>
    <mergeCell ref="B56:D56"/>
    <mergeCell ref="B57:D57"/>
    <mergeCell ref="B58:D58"/>
    <mergeCell ref="B59:D59"/>
    <mergeCell ref="B60:D60"/>
    <mergeCell ref="B61:D61"/>
    <mergeCell ref="B47:D47"/>
    <mergeCell ref="B48:D48"/>
    <mergeCell ref="B49:D49"/>
    <mergeCell ref="B50:D50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B1" sqref="B1:G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1.140625" style="0" customWidth="1"/>
    <col min="7" max="7" width="12.140625" style="0" customWidth="1"/>
    <col min="8" max="8" width="11.57421875" style="0" customWidth="1"/>
  </cols>
  <sheetData>
    <row r="1" spans="2:8" ht="12.75">
      <c r="B1" s="4" t="s">
        <v>504</v>
      </c>
      <c r="C1" s="4"/>
      <c r="H1" s="4"/>
    </row>
    <row r="2" spans="2:8" ht="12.75">
      <c r="B2" s="4" t="s">
        <v>292</v>
      </c>
      <c r="C2" s="57"/>
      <c r="H2" s="4"/>
    </row>
    <row r="3" spans="2:3" ht="12.75">
      <c r="B3" s="4" t="s">
        <v>505</v>
      </c>
      <c r="C3" s="4"/>
    </row>
    <row r="4" spans="2:3" ht="12.75">
      <c r="B4" s="4" t="s">
        <v>506</v>
      </c>
      <c r="C4" s="57"/>
    </row>
    <row r="5" spans="2:9" ht="12.75">
      <c r="B5" s="4" t="s">
        <v>490</v>
      </c>
      <c r="C5" s="57"/>
      <c r="I5" s="4"/>
    </row>
    <row r="6" spans="2:3" ht="12.75">
      <c r="B6" s="4" t="s">
        <v>491</v>
      </c>
      <c r="C6" s="57"/>
    </row>
    <row r="7" spans="2:3" ht="12.75">
      <c r="B7" s="4"/>
      <c r="C7" s="4"/>
    </row>
    <row r="9" spans="2:5" ht="12.75">
      <c r="B9" s="45" t="s">
        <v>260</v>
      </c>
      <c r="C9" s="46"/>
      <c r="D9" s="46"/>
      <c r="E9" s="46"/>
    </row>
    <row r="10" spans="2:12" ht="25.5" customHeight="1">
      <c r="B10" s="225" t="s">
        <v>261</v>
      </c>
      <c r="C10" s="225"/>
      <c r="D10" s="225"/>
      <c r="E10" s="225"/>
      <c r="F10" s="225"/>
      <c r="G10" s="225"/>
      <c r="H10" s="44"/>
      <c r="I10" s="44"/>
      <c r="J10" s="44"/>
      <c r="K10" s="44"/>
      <c r="L10" s="44"/>
    </row>
    <row r="12" ht="12.75">
      <c r="B12" s="4"/>
    </row>
    <row r="13" spans="1:7" ht="12.75">
      <c r="A13" s="151" t="s">
        <v>137</v>
      </c>
      <c r="B13" s="151"/>
      <c r="C13" s="151"/>
      <c r="D13" s="151"/>
      <c r="E13" s="151"/>
      <c r="F13" s="151"/>
      <c r="G13" s="151"/>
    </row>
    <row r="14" spans="1:7" ht="12.75">
      <c r="A14" s="151" t="s">
        <v>138</v>
      </c>
      <c r="B14" s="151"/>
      <c r="C14" s="151"/>
      <c r="D14" s="151"/>
      <c r="E14" s="151"/>
      <c r="F14" s="151"/>
      <c r="G14" s="151"/>
    </row>
    <row r="16" spans="2:5" ht="12.75">
      <c r="B16" s="46" t="s">
        <v>136</v>
      </c>
      <c r="E16" s="46" t="s">
        <v>500</v>
      </c>
    </row>
    <row r="17" spans="2:7" ht="22.5">
      <c r="B17" s="6" t="s">
        <v>262</v>
      </c>
      <c r="C17" s="6" t="s">
        <v>275</v>
      </c>
      <c r="D17" s="6" t="s">
        <v>214</v>
      </c>
      <c r="E17" s="6" t="s">
        <v>263</v>
      </c>
      <c r="F17" s="6" t="s">
        <v>264</v>
      </c>
      <c r="G17" s="6" t="s">
        <v>265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139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6" t="s">
        <v>140</v>
      </c>
      <c r="E24" s="221" t="s">
        <v>141</v>
      </c>
      <c r="F24" s="221"/>
      <c r="G24" s="221"/>
    </row>
    <row r="25" spans="2:7" ht="12.75">
      <c r="B25" s="222" t="s">
        <v>142</v>
      </c>
      <c r="C25" s="223"/>
      <c r="D25" s="223"/>
      <c r="E25" s="223"/>
      <c r="F25" s="223"/>
      <c r="G25" s="224"/>
    </row>
    <row r="26" spans="2:7" ht="22.5">
      <c r="B26" s="6" t="s">
        <v>262</v>
      </c>
      <c r="C26" s="6" t="s">
        <v>266</v>
      </c>
      <c r="D26" s="169" t="s">
        <v>270</v>
      </c>
      <c r="E26" s="170"/>
      <c r="F26" s="6" t="s">
        <v>271</v>
      </c>
      <c r="G26" s="6" t="s">
        <v>272</v>
      </c>
    </row>
    <row r="27" spans="2:7" ht="11.25" customHeight="1">
      <c r="B27" s="16">
        <v>1</v>
      </c>
      <c r="C27" s="16">
        <v>2</v>
      </c>
      <c r="D27" s="160">
        <v>3</v>
      </c>
      <c r="E27" s="161"/>
      <c r="F27" s="16">
        <v>4</v>
      </c>
      <c r="G27" s="16">
        <v>5</v>
      </c>
    </row>
    <row r="28" spans="2:7" ht="12.75">
      <c r="B28" s="16">
        <v>1</v>
      </c>
      <c r="C28" s="2"/>
      <c r="D28" s="160"/>
      <c r="E28" s="161"/>
      <c r="F28" s="2"/>
      <c r="G28" s="2"/>
    </row>
    <row r="29" spans="2:7" ht="12.75">
      <c r="B29" s="16">
        <v>2</v>
      </c>
      <c r="C29" s="2"/>
      <c r="D29" s="160"/>
      <c r="E29" s="161"/>
      <c r="F29" s="2"/>
      <c r="G29" s="2"/>
    </row>
    <row r="30" spans="2:7" ht="12.75">
      <c r="B30" s="16">
        <v>3</v>
      </c>
      <c r="C30" s="2"/>
      <c r="D30" s="160"/>
      <c r="E30" s="161"/>
      <c r="F30" s="2"/>
      <c r="G30" s="2"/>
    </row>
    <row r="31" spans="2:7" ht="12.75">
      <c r="B31" s="2">
        <v>4</v>
      </c>
      <c r="C31" s="2" t="s">
        <v>273</v>
      </c>
      <c r="D31" s="160"/>
      <c r="E31" s="161"/>
      <c r="F31" s="2"/>
      <c r="G31" s="2"/>
    </row>
    <row r="32" spans="2:7" ht="12.75">
      <c r="B32" s="222" t="s">
        <v>143</v>
      </c>
      <c r="C32" s="223"/>
      <c r="D32" s="223"/>
      <c r="E32" s="223"/>
      <c r="F32" s="223"/>
      <c r="G32" s="224"/>
    </row>
    <row r="33" spans="2:7" ht="22.5">
      <c r="B33" s="6" t="s">
        <v>262</v>
      </c>
      <c r="C33" s="6" t="s">
        <v>266</v>
      </c>
      <c r="D33" s="169" t="s">
        <v>267</v>
      </c>
      <c r="E33" s="170"/>
      <c r="F33" s="6" t="s">
        <v>268</v>
      </c>
      <c r="G33" s="6" t="s">
        <v>269</v>
      </c>
    </row>
    <row r="34" spans="2:7" ht="13.5" customHeight="1">
      <c r="B34" s="16">
        <v>1</v>
      </c>
      <c r="C34" s="16">
        <v>2</v>
      </c>
      <c r="D34" s="160">
        <v>3</v>
      </c>
      <c r="E34" s="161"/>
      <c r="F34" s="16">
        <v>4</v>
      </c>
      <c r="G34" s="16">
        <v>5</v>
      </c>
    </row>
    <row r="35" spans="2:7" ht="12.75">
      <c r="B35" s="16">
        <v>1</v>
      </c>
      <c r="C35" s="2"/>
      <c r="D35" s="160"/>
      <c r="E35" s="161"/>
      <c r="F35" s="2"/>
      <c r="G35" s="2"/>
    </row>
    <row r="36" spans="2:7" ht="12.75">
      <c r="B36" s="16">
        <v>2</v>
      </c>
      <c r="C36" s="2"/>
      <c r="D36" s="160"/>
      <c r="E36" s="161"/>
      <c r="F36" s="2"/>
      <c r="G36" s="2"/>
    </row>
    <row r="37" spans="2:7" ht="12.75">
      <c r="B37" s="16">
        <v>3</v>
      </c>
      <c r="C37" s="2"/>
      <c r="D37" s="160"/>
      <c r="E37" s="161"/>
      <c r="F37" s="2"/>
      <c r="G37" s="2"/>
    </row>
    <row r="38" spans="2:7" ht="12.75">
      <c r="B38" s="16">
        <v>4</v>
      </c>
      <c r="C38" s="2" t="s">
        <v>274</v>
      </c>
      <c r="D38" s="160"/>
      <c r="E38" s="161"/>
      <c r="F38" s="2"/>
      <c r="G38" s="2"/>
    </row>
    <row r="39" spans="2:7" ht="12.75">
      <c r="B39" s="222" t="s">
        <v>144</v>
      </c>
      <c r="C39" s="224"/>
      <c r="D39" s="167"/>
      <c r="E39" s="168"/>
      <c r="F39" s="1"/>
      <c r="G39" s="1"/>
    </row>
    <row r="42" ht="12.75">
      <c r="B42" s="46" t="s">
        <v>148</v>
      </c>
    </row>
    <row r="43" spans="2:7" ht="12.75">
      <c r="B43" s="230" t="s">
        <v>145</v>
      </c>
      <c r="C43" s="230"/>
      <c r="D43" s="230"/>
      <c r="E43" s="230"/>
      <c r="F43" s="230"/>
      <c r="G43" s="230"/>
    </row>
    <row r="45" spans="2:8" ht="45">
      <c r="B45" s="169" t="s">
        <v>275</v>
      </c>
      <c r="C45" s="170"/>
      <c r="D45" s="6" t="s">
        <v>276</v>
      </c>
      <c r="E45" s="6" t="s">
        <v>277</v>
      </c>
      <c r="F45" s="6" t="s">
        <v>219</v>
      </c>
      <c r="G45" s="6" t="s">
        <v>278</v>
      </c>
      <c r="H45" s="25" t="s">
        <v>279</v>
      </c>
    </row>
    <row r="46" spans="2:8" ht="12.75">
      <c r="B46" s="222" t="s">
        <v>146</v>
      </c>
      <c r="C46" s="223"/>
      <c r="D46" s="223"/>
      <c r="E46" s="223"/>
      <c r="F46" s="223"/>
      <c r="G46" s="223"/>
      <c r="H46" s="224"/>
    </row>
    <row r="47" spans="2:8" ht="12.75">
      <c r="B47" s="210" t="s">
        <v>105</v>
      </c>
      <c r="C47" s="212"/>
      <c r="D47" s="1"/>
      <c r="E47" s="1"/>
      <c r="F47" s="1"/>
      <c r="G47" s="1"/>
      <c r="H47" s="1"/>
    </row>
    <row r="48" spans="2:8" ht="12.75">
      <c r="B48" s="210" t="s">
        <v>101</v>
      </c>
      <c r="C48" s="212"/>
      <c r="D48" s="1"/>
      <c r="E48" s="1"/>
      <c r="F48" s="1"/>
      <c r="G48" s="1"/>
      <c r="H48" s="1"/>
    </row>
    <row r="49" spans="2:8" ht="12.75">
      <c r="B49" s="210" t="s">
        <v>107</v>
      </c>
      <c r="C49" s="212"/>
      <c r="D49" s="1"/>
      <c r="E49" s="1"/>
      <c r="F49" s="1"/>
      <c r="G49" s="1"/>
      <c r="H49" s="1"/>
    </row>
    <row r="50" spans="2:8" ht="12.75">
      <c r="B50" s="210" t="s">
        <v>280</v>
      </c>
      <c r="C50" s="212"/>
      <c r="D50" s="1"/>
      <c r="E50" s="1"/>
      <c r="F50" s="1"/>
      <c r="G50" s="1"/>
      <c r="H50" s="1"/>
    </row>
    <row r="51" spans="2:8" ht="12.75">
      <c r="B51" s="222" t="s">
        <v>147</v>
      </c>
      <c r="C51" s="223"/>
      <c r="D51" s="223"/>
      <c r="E51" s="223"/>
      <c r="F51" s="223"/>
      <c r="G51" s="223"/>
      <c r="H51" s="224"/>
    </row>
    <row r="52" spans="2:8" ht="12.75">
      <c r="B52" s="210" t="s">
        <v>105</v>
      </c>
      <c r="C52" s="212"/>
      <c r="D52" s="1"/>
      <c r="E52" s="1"/>
      <c r="F52" s="1"/>
      <c r="G52" s="1"/>
      <c r="H52" s="1"/>
    </row>
    <row r="53" spans="2:8" ht="12.75">
      <c r="B53" s="210" t="s">
        <v>101</v>
      </c>
      <c r="C53" s="212"/>
      <c r="D53" s="1"/>
      <c r="E53" s="1"/>
      <c r="F53" s="1"/>
      <c r="G53" s="1"/>
      <c r="H53" s="1"/>
    </row>
    <row r="54" spans="2:8" ht="12.75">
      <c r="B54" s="210" t="s">
        <v>107</v>
      </c>
      <c r="C54" s="212"/>
      <c r="D54" s="1"/>
      <c r="E54" s="1"/>
      <c r="F54" s="1"/>
      <c r="G54" s="1"/>
      <c r="H54" s="1"/>
    </row>
    <row r="55" spans="2:8" ht="12.75">
      <c r="B55" s="160" t="s">
        <v>280</v>
      </c>
      <c r="C55" s="161"/>
      <c r="D55" s="1"/>
      <c r="E55" s="1"/>
      <c r="F55" s="1"/>
      <c r="G55" s="1"/>
      <c r="H55" s="1"/>
    </row>
    <row r="56" spans="2:8" ht="12.75">
      <c r="B56" s="229" t="s">
        <v>149</v>
      </c>
      <c r="C56" s="229"/>
      <c r="D56" s="229"/>
      <c r="E56" s="229"/>
      <c r="F56" s="229"/>
      <c r="G56" s="229"/>
      <c r="H56" s="229"/>
    </row>
    <row r="57" spans="2:8" ht="22.5">
      <c r="B57" s="213" t="s">
        <v>275</v>
      </c>
      <c r="C57" s="215"/>
      <c r="D57" s="213" t="s">
        <v>281</v>
      </c>
      <c r="E57" s="215"/>
      <c r="F57" s="6" t="s">
        <v>278</v>
      </c>
      <c r="G57" s="227" t="s">
        <v>282</v>
      </c>
      <c r="H57" s="227"/>
    </row>
    <row r="58" spans="2:8" ht="12.75">
      <c r="B58" s="210" t="s">
        <v>106</v>
      </c>
      <c r="C58" s="212"/>
      <c r="D58" s="167"/>
      <c r="E58" s="168"/>
      <c r="F58" s="1"/>
      <c r="G58" s="226"/>
      <c r="H58" s="226"/>
    </row>
    <row r="59" spans="2:8" ht="12.75">
      <c r="B59" s="210" t="s">
        <v>101</v>
      </c>
      <c r="C59" s="212"/>
      <c r="D59" s="167"/>
      <c r="E59" s="168"/>
      <c r="F59" s="1"/>
      <c r="G59" s="226"/>
      <c r="H59" s="226"/>
    </row>
    <row r="60" spans="2:8" ht="12.75">
      <c r="B60" s="210" t="s">
        <v>107</v>
      </c>
      <c r="C60" s="212"/>
      <c r="D60" s="167"/>
      <c r="E60" s="168"/>
      <c r="F60" s="1"/>
      <c r="G60" s="226"/>
      <c r="H60" s="226"/>
    </row>
    <row r="61" spans="2:8" ht="12.75">
      <c r="B61" s="210" t="s">
        <v>108</v>
      </c>
      <c r="C61" s="212"/>
      <c r="D61" s="167"/>
      <c r="E61" s="168"/>
      <c r="F61" s="1"/>
      <c r="G61" s="226"/>
      <c r="H61" s="226"/>
    </row>
    <row r="62" spans="2:8" ht="12.75">
      <c r="B62" s="210" t="s">
        <v>280</v>
      </c>
      <c r="C62" s="212"/>
      <c r="D62" s="167"/>
      <c r="E62" s="168"/>
      <c r="F62" s="1"/>
      <c r="G62" s="226"/>
      <c r="H62" s="226"/>
    </row>
    <row r="65" spans="2:7" ht="12.75">
      <c r="B65" s="46" t="s">
        <v>150</v>
      </c>
      <c r="E65" s="221" t="s">
        <v>141</v>
      </c>
      <c r="F65" s="221"/>
      <c r="G65" s="221"/>
    </row>
    <row r="66" spans="2:8" ht="12.75">
      <c r="B66" s="213" t="s">
        <v>283</v>
      </c>
      <c r="C66" s="214"/>
      <c r="D66" s="215"/>
      <c r="E66" s="227" t="s">
        <v>284</v>
      </c>
      <c r="F66" s="227"/>
      <c r="G66" s="227" t="s">
        <v>285</v>
      </c>
      <c r="H66" s="227"/>
    </row>
    <row r="67" spans="2:8" ht="12.75">
      <c r="B67" s="210"/>
      <c r="C67" s="211"/>
      <c r="D67" s="212"/>
      <c r="E67" s="226"/>
      <c r="F67" s="226"/>
      <c r="G67" s="226"/>
      <c r="H67" s="226"/>
    </row>
    <row r="68" spans="2:8" ht="12.75">
      <c r="B68" s="210" t="s">
        <v>286</v>
      </c>
      <c r="C68" s="211"/>
      <c r="D68" s="212"/>
      <c r="E68" s="226"/>
      <c r="F68" s="226"/>
      <c r="G68" s="226"/>
      <c r="H68" s="226"/>
    </row>
    <row r="69" spans="2:8" ht="12.75">
      <c r="B69" s="210" t="s">
        <v>287</v>
      </c>
      <c r="C69" s="211"/>
      <c r="D69" s="212"/>
      <c r="E69" s="226"/>
      <c r="F69" s="226"/>
      <c r="G69" s="226"/>
      <c r="H69" s="226"/>
    </row>
    <row r="70" spans="2:8" ht="12.75">
      <c r="B70" s="210" t="s">
        <v>288</v>
      </c>
      <c r="C70" s="211"/>
      <c r="D70" s="212"/>
      <c r="E70" s="226"/>
      <c r="F70" s="226"/>
      <c r="G70" s="226"/>
      <c r="H70" s="226"/>
    </row>
    <row r="71" spans="2:8" ht="12.75">
      <c r="B71" s="167"/>
      <c r="C71" s="228"/>
      <c r="D71" s="168"/>
      <c r="E71" s="226"/>
      <c r="F71" s="226"/>
      <c r="G71" s="226"/>
      <c r="H71" s="226"/>
    </row>
    <row r="75" spans="2:7" ht="12.75">
      <c r="B75" s="115" t="s">
        <v>290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102" t="s">
        <v>519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164" t="s">
        <v>151</v>
      </c>
      <c r="F77" s="164"/>
      <c r="G77" s="164"/>
    </row>
  </sheetData>
  <sheetProtection/>
  <mergeCells count="71">
    <mergeCell ref="D31:E31"/>
    <mergeCell ref="D33:E33"/>
    <mergeCell ref="D34:E34"/>
    <mergeCell ref="D39:E39"/>
    <mergeCell ref="B51:H51"/>
    <mergeCell ref="B50:C50"/>
    <mergeCell ref="B45:C45"/>
    <mergeCell ref="B47:C47"/>
    <mergeCell ref="B39:C39"/>
    <mergeCell ref="B43:G43"/>
    <mergeCell ref="B52:C52"/>
    <mergeCell ref="B48:C48"/>
    <mergeCell ref="B49:C49"/>
    <mergeCell ref="D26:E26"/>
    <mergeCell ref="D27:E27"/>
    <mergeCell ref="D28:E28"/>
    <mergeCell ref="D29:E29"/>
    <mergeCell ref="D30:E30"/>
    <mergeCell ref="D35:E35"/>
    <mergeCell ref="B32:G32"/>
    <mergeCell ref="B46:H46"/>
    <mergeCell ref="D36:E36"/>
    <mergeCell ref="D37:E37"/>
    <mergeCell ref="D38:E38"/>
    <mergeCell ref="B61:C61"/>
    <mergeCell ref="D61:E61"/>
    <mergeCell ref="B53:C53"/>
    <mergeCell ref="B54:C54"/>
    <mergeCell ref="B55:C55"/>
    <mergeCell ref="B58:C58"/>
    <mergeCell ref="B56:H56"/>
    <mergeCell ref="G58:H58"/>
    <mergeCell ref="D58:E58"/>
    <mergeCell ref="G61:H61"/>
    <mergeCell ref="E77:G77"/>
    <mergeCell ref="G69:H69"/>
    <mergeCell ref="G70:H70"/>
    <mergeCell ref="E69:F69"/>
    <mergeCell ref="E70:F70"/>
    <mergeCell ref="E71:F71"/>
    <mergeCell ref="G71:H71"/>
    <mergeCell ref="B70:D70"/>
    <mergeCell ref="B71:D71"/>
    <mergeCell ref="B69:D69"/>
    <mergeCell ref="G66:H66"/>
    <mergeCell ref="E68:F68"/>
    <mergeCell ref="B68:D68"/>
    <mergeCell ref="G68:H68"/>
    <mergeCell ref="B67:D67"/>
    <mergeCell ref="E67:F67"/>
    <mergeCell ref="B62:C62"/>
    <mergeCell ref="D62:E62"/>
    <mergeCell ref="G67:H67"/>
    <mergeCell ref="B66:D66"/>
    <mergeCell ref="E65:G65"/>
    <mergeCell ref="D59:E59"/>
    <mergeCell ref="G57:H57"/>
    <mergeCell ref="D57:E57"/>
    <mergeCell ref="G59:H59"/>
    <mergeCell ref="G62:H62"/>
    <mergeCell ref="E66:F66"/>
    <mergeCell ref="A13:G13"/>
    <mergeCell ref="A14:G14"/>
    <mergeCell ref="E24:G24"/>
    <mergeCell ref="B25:G25"/>
    <mergeCell ref="B10:G10"/>
    <mergeCell ref="G60:H60"/>
    <mergeCell ref="B60:C60"/>
    <mergeCell ref="D60:E60"/>
    <mergeCell ref="B57:C57"/>
    <mergeCell ref="B59:C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2015-10-28T12:24:07Z</cp:lastPrinted>
  <dcterms:created xsi:type="dcterms:W3CDTF">2008-07-04T06:50:58Z</dcterms:created>
  <dcterms:modified xsi:type="dcterms:W3CDTF">2015-10-28T12:24:10Z</dcterms:modified>
  <cp:category/>
  <cp:version/>
  <cp:contentType/>
  <cp:contentStatus/>
</cp:coreProperties>
</file>