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65" windowWidth="11340" windowHeight="11640" tabRatio="986" firstSheet="1" activeTab="5"/>
  </bookViews>
  <sheets>
    <sheet name="bilans stanja" sheetId="1" r:id="rId1"/>
    <sheet name="bilans uspjeha" sheetId="2" r:id="rId2"/>
    <sheet name="izvj. o promjenama neto imovine" sheetId="3" r:id="rId3"/>
    <sheet name="izv. o tokovima gotovine" sheetId="4" r:id="rId4"/>
    <sheet name="izv. o fin. pokazateljima fonda" sheetId="5" r:id="rId5"/>
    <sheet name="NDG" sheetId="6" r:id="rId6"/>
    <sheet name="SU - obveznice" sheetId="7" r:id="rId7"/>
    <sheet name="SU - akcije" sheetId="8" r:id="rId8"/>
    <sheet name="izvj. o str.ulaganja po vrstama" sheetId="9" r:id="rId9"/>
    <sheet name="struktura obaveza fonda" sheetId="10" r:id="rId10"/>
    <sheet name="izvj. o realiz. dob.-gub. IF" sheetId="11" r:id="rId11"/>
    <sheet name="IZV. o trans. sa povezanim lici" sheetId="12" r:id="rId12"/>
  </sheets>
  <definedNames>
    <definedName name="_xlnm.Print_Area" localSheetId="0">'bilans stanja'!$A$1:$E$84</definedName>
    <definedName name="_xlnm.Print_Area" localSheetId="1">'bilans uspjeha'!$A$1:$F$77</definedName>
    <definedName name="_xlnm.Print_Area" localSheetId="4">'izv. o fin. pokazateljima fonda'!$A$1:$E$32</definedName>
    <definedName name="_xlnm.Print_Area" localSheetId="3">'izv. o tokovima gotovine'!$A$1:$F$58</definedName>
    <definedName name="_xlnm.Print_Area" localSheetId="2">'izvj. o promjenama neto imovine'!$A$1:$E$39</definedName>
    <definedName name="_xlnm.Print_Area" localSheetId="10">'izvj. o realiz. dob.-gub. IF'!#REF!</definedName>
    <definedName name="_xlnm.Print_Area" localSheetId="8">'izvj. o str.ulaganja po vrstama'!$A$1:$E$33</definedName>
    <definedName name="_xlnm.Print_Titles" localSheetId="0">'bilans stanja'!$12:$13</definedName>
    <definedName name="_xlnm.Print_Titles" localSheetId="1">'bilans uspjeha'!$11:$12</definedName>
  </definedNames>
  <calcPr fullCalcOnLoad="1"/>
</workbook>
</file>

<file path=xl/sharedStrings.xml><?xml version="1.0" encoding="utf-8"?>
<sst xmlns="http://schemas.openxmlformats.org/spreadsheetml/2006/main" count="1150" uniqueCount="639">
  <si>
    <t>Grupa računa</t>
  </si>
  <si>
    <t>Pozicija</t>
  </si>
  <si>
    <t>AOP</t>
  </si>
  <si>
    <t>Tekuća godina</t>
  </si>
  <si>
    <t>Prethodna godina</t>
  </si>
  <si>
    <t>II</t>
  </si>
  <si>
    <t>I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</si>
  <si>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</si>
  <si>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</si>
  <si>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</si>
  <si>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</si>
  <si>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</si>
  <si>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</si>
  <si>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</si>
  <si>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</si>
  <si>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</si>
  <si>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</si>
  <si>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</si>
  <si>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</si>
  <si>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</si>
  <si>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</si>
  <si>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</si>
  <si>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</si>
  <si>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</si>
  <si>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</si>
  <si>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</si>
  <si>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</si>
  <si>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</si>
  <si>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</si>
  <si>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</si>
  <si>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</si>
  <si>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</si>
  <si>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</si>
  <si>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</si>
  <si>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</si>
  <si>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</si>
  <si>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</si>
  <si>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</si>
  <si>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</si>
  <si>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</si>
  <si>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</si>
  <si>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</si>
  <si>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</si>
  <si>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</si>
  <si>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</si>
  <si>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</si>
  <si>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</si>
  <si>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</si>
  <si>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</si>
  <si>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</si>
  <si>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Depoziti i plasmani</t>
  </si>
  <si>
    <t>Revalorizacione rezerve po osnovu nekretnina</t>
  </si>
  <si>
    <t xml:space="preserve">Zakonski zastupnik </t>
  </si>
  <si>
    <t>Društva za upravljanje</t>
  </si>
  <si>
    <t xml:space="preserve">M. P. </t>
  </si>
  <si>
    <t>(iznos u KM)</t>
  </si>
  <si>
    <t>Naziv pozicije</t>
  </si>
  <si>
    <t>Realizovani dobitak (gubitak) od ulaganja</t>
  </si>
  <si>
    <t>IZVJEŠTAJ O PROMJENAMA NETO IMOVINE INVESTICIONOG FONDA</t>
  </si>
  <si>
    <t>Povećanje (smanjenje) neto imovine od poslovanja fonda (302 do 306)</t>
  </si>
  <si>
    <t>Povećenje neto imovine po osnovu transakcija sa udjelima/akcijama fonda (308-309)</t>
  </si>
  <si>
    <t>Ukupno povećanje (smanjenje) neto imovine fonda (301+308-309)</t>
  </si>
  <si>
    <t xml:space="preserve">BILANS TOKOVA GOTOVINE </t>
  </si>
  <si>
    <t>(Izvještaj o tokovima gotovine)</t>
  </si>
  <si>
    <r>
      <t>A. Novčani tokovi iz poslovnih aktivnosti</t>
    </r>
    <r>
      <rPr>
        <sz val="8"/>
        <rFont val="Arial"/>
        <family val="0"/>
      </rPr>
      <t xml:space="preserve">                                      I- Prilivi gotovine iz poslovnih aktivnosti (402 do 406)</t>
    </r>
  </si>
  <si>
    <t>1. Prilivi po osnovu prodaje ulaganja</t>
  </si>
  <si>
    <t xml:space="preserve">2. Prilivi po osnovu dividende </t>
  </si>
  <si>
    <t>3. Prilivi po osnovu kamata</t>
  </si>
  <si>
    <t>4. Prilivi po osnovu refundiranja rashoda</t>
  </si>
  <si>
    <t>5. Ostali prilivi od operativnih aktivnosti</t>
  </si>
  <si>
    <t>1. Odlivi po osnovu kupovine ulaganja</t>
  </si>
  <si>
    <t>2. Odlivi po osnovu ulaganja u HOV</t>
  </si>
  <si>
    <t>3. Odlivi po osnovu ostalih ulaganja</t>
  </si>
  <si>
    <t>4. Odlivi po osnovu naknada društvu za upravljanje</t>
  </si>
  <si>
    <t>5. Odlivi po osnovu rashoda za kamate</t>
  </si>
  <si>
    <t>6. Odlivi po osnovu troškova kupovine i prodaje HOV</t>
  </si>
  <si>
    <t>7. Odlivi po osnovu naknade eksternom revizoru</t>
  </si>
  <si>
    <t>8. Odlivi po osnovu troškova banke depozitara</t>
  </si>
  <si>
    <t>9. Odlivi po osnovu ostalih rashoda iz operativne aktivnosti</t>
  </si>
  <si>
    <t>10. Odlivi po osnovu poreza na dobit</t>
  </si>
  <si>
    <t>11. Odlivi po osnovu ostalih rashoda</t>
  </si>
  <si>
    <t>III Neto priliv gotovine iz poslovnih aktivnosti (401-407)</t>
  </si>
  <si>
    <t>IV Neto odliv gotovine iz poslovnih aktivnosti (407-401)</t>
  </si>
  <si>
    <r>
      <t xml:space="preserve">B. Tokovi gotovine iz aktivnosti finansiranja                      </t>
    </r>
    <r>
      <rPr>
        <sz val="8"/>
        <rFont val="Arial"/>
        <family val="2"/>
      </rPr>
      <t xml:space="preserve"> I Prilivi gotovine iz aktivnosti finansiranja (422+423)</t>
    </r>
  </si>
  <si>
    <t>II Odlivi gotovine iz aktivnosti finansiranja (425 do 428)</t>
  </si>
  <si>
    <t>1. Priliv od izdavanja udjela/emisije akcija</t>
  </si>
  <si>
    <t>2. Prilivi od zaduživanja</t>
  </si>
  <si>
    <t>1. Odlivi po osnovu razduživanja</t>
  </si>
  <si>
    <t>2. Odlivi po osnovu otkupa sopstvenih akcija</t>
  </si>
  <si>
    <t>3. Odlivi po osnovu isplate dividendi</t>
  </si>
  <si>
    <t>4. Odlivi po osnovu isplate učešća u dobiti</t>
  </si>
  <si>
    <t>III Neto priliv gotovine iz aktivnosti finansiranja (421-424)</t>
  </si>
  <si>
    <t>IV Neto odliv gotovine iz aktivnosti finansiranja (424-421)</t>
  </si>
  <si>
    <t>V. Ukupni prilivi gotovine (401+421)</t>
  </si>
  <si>
    <t>G. Ukupni odlivi gotovine (407+424)</t>
  </si>
  <si>
    <t>D. Neto  priliv gotovine (431-432)</t>
  </si>
  <si>
    <t>Đ. Neto odliv gotovine (432-431)</t>
  </si>
  <si>
    <t>E. Gotovina na početku perioda</t>
  </si>
  <si>
    <t>Ž. Pozitivne kursne razlike po osnovu preračuna gotovine</t>
  </si>
  <si>
    <t>Z. Negativne kursne razlike po osnovu preračuna gotovine</t>
  </si>
  <si>
    <t>I. GOTOVINA NA KRAJU OBRAČUNSKOG PERIODA (435+433-434+436-437)</t>
  </si>
  <si>
    <t>2.</t>
  </si>
  <si>
    <t>I- Akcije domaćih izdavalaca</t>
  </si>
  <si>
    <t>1. Redovne akcije</t>
  </si>
  <si>
    <t>2. Prioritetne akcije</t>
  </si>
  <si>
    <t xml:space="preserve">1. </t>
  </si>
  <si>
    <t>1.</t>
  </si>
  <si>
    <t>3.</t>
  </si>
  <si>
    <t>4.</t>
  </si>
  <si>
    <t xml:space="preserve"> Lice sa licencom   </t>
  </si>
  <si>
    <t xml:space="preserve"> (M .P.)</t>
  </si>
  <si>
    <t xml:space="preserve">IZVJEŠTAJ  </t>
  </si>
  <si>
    <t xml:space="preserve">O STRUKTURI ULAGANJA INVESTICIONOG FONDA PO VRSTAMA  IMOVINE </t>
  </si>
  <si>
    <t>FONDA PO VRSTAMA INSTRUMENATA</t>
  </si>
  <si>
    <t xml:space="preserve">STRUKTURA OBAVEZA </t>
  </si>
  <si>
    <t>I- REP POSLOVI (PASIVA)</t>
  </si>
  <si>
    <t>II -GARANTNI ULOG</t>
  </si>
  <si>
    <t xml:space="preserve"> O REALIZOVANIM DOBICIMA (GUBICIMA) INVESTICIONOG FONDA</t>
  </si>
  <si>
    <t>IZVJEŠTAJ</t>
  </si>
  <si>
    <t>I- PRODATE I AMORTIZOVANE HARTIJE OD VRIJEDNOSTI</t>
  </si>
  <si>
    <t>Prodate i amortizovane hartije od vrijednosti</t>
  </si>
  <si>
    <t>Realizovani dobitak (gubitak)                              (5-4)</t>
  </si>
  <si>
    <t>A. AKCIJE</t>
  </si>
  <si>
    <t>3. Akcije investicionih fondova</t>
  </si>
  <si>
    <t>II - Akcije stranih izdavalaca</t>
  </si>
  <si>
    <t>B. OBVEZNICE I DRUGE DUŽNIČKE HARTIJE OD VRIJEDNOSTI</t>
  </si>
  <si>
    <t>Amortizovane obveznice i druge dužničke hartije od vrijednosti</t>
  </si>
  <si>
    <t>V. UKUPNO REALIZOVANI DOBICI (GUBICI) NA HARTIJAMA OD VRIJEDNOSTI</t>
  </si>
  <si>
    <t xml:space="preserve">II- OTUĐENJE HARTIJA OD VRIJEDNOSTI PO DRUGOM OSNOVU, OSIM PRODAJE </t>
  </si>
  <si>
    <t>II-Akcije stranih izdavalaca</t>
  </si>
  <si>
    <r>
      <t xml:space="preserve">III- UKUPNO </t>
    </r>
    <r>
      <rPr>
        <sz val="8"/>
        <rFont val="Arial"/>
        <family val="0"/>
      </rPr>
      <t xml:space="preserve">                                                                   REALIZOVANI DOBICI (GUBICI) PO OSNOVU OTUĐENJA</t>
    </r>
  </si>
  <si>
    <t>(M .P.)</t>
  </si>
  <si>
    <t xml:space="preserve">                                                                        </t>
  </si>
  <si>
    <t xml:space="preserve">    Lice sa licencom    </t>
  </si>
  <si>
    <t>III- PRODAJA NEKRETNINA</t>
  </si>
  <si>
    <t>Realizovani dobitak (gubitak)               (4-3)</t>
  </si>
  <si>
    <t>I -ULAGANJA U POVEZANA LICA:</t>
  </si>
  <si>
    <t xml:space="preserve">IZVJEŠTAJ </t>
  </si>
  <si>
    <t xml:space="preserve">O TRANSAKCIJAM SA POVEZANIM LICIMA </t>
  </si>
  <si>
    <t xml:space="preserve">Ukupno </t>
  </si>
  <si>
    <t>II- PRIHODI OD POVEZANIH LICA</t>
  </si>
  <si>
    <t>za period od           do</t>
  </si>
  <si>
    <t>I- Prihodi po osnovu dividendi od ulaganja u povezana lica</t>
  </si>
  <si>
    <t>II Prihodi po osnovu kamata od ulaganja u povezana lica</t>
  </si>
  <si>
    <t>III-Ukupni prihodi</t>
  </si>
  <si>
    <t>za period od     do</t>
  </si>
  <si>
    <t>I- Prodaja akcija</t>
  </si>
  <si>
    <t>II - Prodaja obveznica</t>
  </si>
  <si>
    <t>III-DOBICI (GUBICI) OD PRODAJE POVEZANIM LICIMA</t>
  </si>
  <si>
    <t>III- Prodaja nekretnina</t>
  </si>
  <si>
    <t>IV- ISPLATE POVEZANIM LICIMA</t>
  </si>
  <si>
    <t>______________________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</si>
  <si>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</si>
  <si>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</si>
  <si>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</si>
  <si>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</si>
  <si>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</si>
  <si>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</si>
  <si>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</si>
  <si>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</si>
  <si>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</si>
  <si>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</si>
  <si>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</si>
  <si>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</si>
  <si>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</si>
  <si>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</si>
  <si>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</si>
  <si>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</si>
  <si>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</si>
  <si>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</si>
  <si>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</si>
  <si>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</si>
  <si>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</si>
  <si>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</si>
  <si>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</si>
  <si>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</si>
  <si>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</si>
  <si>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</si>
  <si>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</si>
  <si>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</si>
  <si>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</si>
  <si>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</si>
  <si>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</si>
  <si>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Redni broj</t>
  </si>
  <si>
    <t>Ukupni narealizovani dobici (gubici) od ulaganja</t>
  </si>
  <si>
    <t>Revalorizacione rezerve po osnovu finansijskih ulaganja raspoloživih za prodaju</t>
  </si>
  <si>
    <t>Revalotizacione rezerve po osnovu derivata</t>
  </si>
  <si>
    <t>Povećanje po osnovu povlačenja udjela/akcija fonda</t>
  </si>
  <si>
    <t>Smanjenje po osnovu povlačenja udjela/akcija fonda</t>
  </si>
  <si>
    <t>Neto imovina</t>
  </si>
  <si>
    <t>Na početku perioda</t>
  </si>
  <si>
    <t>Na kraju perioda</t>
  </si>
  <si>
    <t>Broj udjela/akcija fonda u periodu</t>
  </si>
  <si>
    <t>Izdati udjeli/akcije u toku perioda</t>
  </si>
  <si>
    <t>Povučeni udjeli/akcije u toku perioda</t>
  </si>
  <si>
    <t>Broj udjela/akcija na kraju perioda</t>
  </si>
  <si>
    <t>Broj udjela/akcija na početku perioda</t>
  </si>
  <si>
    <t>Opis</t>
  </si>
  <si>
    <t>Iznos</t>
  </si>
  <si>
    <t>Indeks</t>
  </si>
  <si>
    <t>IZVJEŠTAJ O FINANSIJSKIM POKAZATELJIMA FONDA</t>
  </si>
  <si>
    <t>Pozicija imovine</t>
  </si>
  <si>
    <t>III</t>
  </si>
  <si>
    <t>Vrijednost neto imovine po udjelu/akciji fonda na početku perioda</t>
  </si>
  <si>
    <t>Neto imovina fonda na početku perioda</t>
  </si>
  <si>
    <t>Vrijednost udjela na početku perioda</t>
  </si>
  <si>
    <t>Vrijednost neto imovine fonda po udjelu/akciji na kraju perioda</t>
  </si>
  <si>
    <t>Neto imovina fonda na kraju perioda</t>
  </si>
  <si>
    <t>Vrijednost udjela/akcije na kraju perioda</t>
  </si>
  <si>
    <t>Finansijski pokazatelji</t>
  </si>
  <si>
    <t>Odnos rashoda i prosječne neto imovine</t>
  </si>
  <si>
    <t>Odnos realizovane dobiti od ulaganja i prosječne neto imovine</t>
  </si>
  <si>
    <t>Isplaćeni iznos investitorima u toku godine</t>
  </si>
  <si>
    <t>Stopa prinosa na neto imovinu fonda</t>
  </si>
  <si>
    <t>Broj akcija</t>
  </si>
  <si>
    <t>Ukupna nabavna vrijednost</t>
  </si>
  <si>
    <t>Ukupna vrijednost na dan izvještavanja</t>
  </si>
  <si>
    <t>Državne obveznice</t>
  </si>
  <si>
    <t>Ostale hartije od vrijednosti</t>
  </si>
  <si>
    <t>Nabavna vrijednost</t>
  </si>
  <si>
    <t>Učešće u obavezama fonda (%)</t>
  </si>
  <si>
    <t>Kolateral ISIN</t>
  </si>
  <si>
    <t>Vrijednost na dan bilansa</t>
  </si>
  <si>
    <t>Učešće u ukupnoj imovini fonda (%)</t>
  </si>
  <si>
    <t>Nominalna vrijednost kolaterala</t>
  </si>
  <si>
    <t>Zemljište</t>
  </si>
  <si>
    <t>Poslovni objekti</t>
  </si>
  <si>
    <t>Stambeni objekti</t>
  </si>
  <si>
    <t>Stambeno-poslovni objekti</t>
  </si>
  <si>
    <t>Učešće u vrijednosti imovine fonda (%)</t>
  </si>
  <si>
    <t>Ukupno</t>
  </si>
  <si>
    <t>Akcije</t>
  </si>
  <si>
    <t>Obveznice</t>
  </si>
  <si>
    <t>Gotovina i gotovinski ekvivalenti</t>
  </si>
  <si>
    <t>Nekretnine</t>
  </si>
  <si>
    <t>Ukupno repo poslovi</t>
  </si>
  <si>
    <t>Učešće u obavezama fonda (u %)</t>
  </si>
  <si>
    <t>Datum transakcije</t>
  </si>
  <si>
    <t>Broj hartija</t>
  </si>
  <si>
    <t>Ukupna prodajna vrijednost</t>
  </si>
  <si>
    <t>Realizovani dobitak (gubitak)</t>
  </si>
  <si>
    <t>6 (5-4)</t>
  </si>
  <si>
    <t>AKCIJE</t>
  </si>
  <si>
    <t>Obveznice i druge dužničke hartije od vrijednosti domaćih izdavalaca</t>
  </si>
  <si>
    <t>Obveznice jedininica teritorijalne autonomije i lokalne samouprave i obveznice drugih pravnih lica izdate uz garanciju Vlade Republike Srpske</t>
  </si>
  <si>
    <t>Depozitne potvrde, komercijalni zapisi, obveznice i druge dužničke HOV</t>
  </si>
  <si>
    <t>Obveznice ostalih pravnih lica</t>
  </si>
  <si>
    <t>Komercijalni zapisi ostalih pravnih lica</t>
  </si>
  <si>
    <t>Obveznice i druge dužničke hartije od vrijednosti stranih izdavalaca</t>
  </si>
  <si>
    <t>Obveznice i ostale dužničke hartije od vrijednosti stranih država i centralnih banaka</t>
  </si>
  <si>
    <t>Obveznice i druge dužničke hartije od vrijednosti stranih banaka i ostalih pravnih lica</t>
  </si>
  <si>
    <t>Udjeli investicionih fondova</t>
  </si>
  <si>
    <t>Druge HOV domaćih izdavalaca</t>
  </si>
  <si>
    <t>Druge HOV stranih izdavalaca</t>
  </si>
  <si>
    <t>Red. Broj</t>
  </si>
  <si>
    <t>Prodate nekretnine</t>
  </si>
  <si>
    <t>Prodajna vrijednost</t>
  </si>
  <si>
    <t>Ostale nepokretnosti</t>
  </si>
  <si>
    <t>UKUPNO REALIZOVANI DOBICI (GUBICI) NA NEKRETNINAMA</t>
  </si>
  <si>
    <t>Učešće u ukupnoj imovini fonda u (%)</t>
  </si>
  <si>
    <t>IZVJEŠTAJ O TRANSAKCIJAMA SA POVEZANIM LICIMA</t>
  </si>
  <si>
    <t>Izvještaji o transakcijama sa povezanim licima obuhvataju: izvještaje o ulaganju u povezane strane, izvještaj o prodajama hartija od vrijednosti povezanim licima i izvještaj o isplatama povezanim licima.</t>
  </si>
  <si>
    <t>Red. Br.</t>
  </si>
  <si>
    <t>Nabavna vrijednost akcija</t>
  </si>
  <si>
    <t>Fer vrijednost na dan bilansa</t>
  </si>
  <si>
    <t>Nerealizovani dobitak/gubitak/</t>
  </si>
  <si>
    <t>II Prihodi od kamata</t>
  </si>
  <si>
    <t>Nominalna vrijednost obveznica</t>
  </si>
  <si>
    <t>Period držanja</t>
  </si>
  <si>
    <t>Prihod od kamate</t>
  </si>
  <si>
    <t>Broj državnih akcija</t>
  </si>
  <si>
    <t>Dividenda / Akcije</t>
  </si>
  <si>
    <t>Prihod od dividendi</t>
  </si>
  <si>
    <t>Ukupno prihodi od dividendi</t>
  </si>
  <si>
    <t>Ukupno prihodi od kamata</t>
  </si>
  <si>
    <t>Naziv povezanog lica</t>
  </si>
  <si>
    <t>Datum prodaje</t>
  </si>
  <si>
    <t>Broj akcija ili nominalna vrijednost obveznica</t>
  </si>
  <si>
    <t>Prihod od prodaje</t>
  </si>
  <si>
    <t>Dobitak/gubitak/ od prodaje</t>
  </si>
  <si>
    <t>Ukupno:</t>
  </si>
  <si>
    <t>Knjigovodstvena vrijednost</t>
  </si>
  <si>
    <t>Dobitak/gubitak</t>
  </si>
  <si>
    <t>Prezime i ime povezanog lica</t>
  </si>
  <si>
    <t>Iznos isplate</t>
  </si>
  <si>
    <t>Svrha isplate</t>
  </si>
  <si>
    <t>RK</t>
  </si>
  <si>
    <t>OB</t>
  </si>
  <si>
    <t>Ukupno isplate</t>
  </si>
  <si>
    <t>II Odlivi gotovine iz operativnih aktivnosti (408 do 418)</t>
  </si>
  <si>
    <t>U _Bijeljini</t>
  </si>
  <si>
    <t>U Bijeljini</t>
  </si>
  <si>
    <t>Prethodna godina korigovana</t>
  </si>
  <si>
    <t>BILANS STANJA INVESTICIONOG FONDA</t>
  </si>
  <si>
    <t>(Izvještaj o finansijskom položaju)</t>
  </si>
  <si>
    <t>A. UKUPNA IMOVINA (002+003+010+018+019)</t>
  </si>
  <si>
    <t>100 do 102</t>
  </si>
  <si>
    <t>I- Gotovina</t>
  </si>
  <si>
    <t>II - Ulaganja fonda (004 do 009)</t>
  </si>
  <si>
    <t>200 do 205</t>
  </si>
  <si>
    <t>1. Ulaganja fonda u finansijska sredstva po fer vrijednosti kroz bilans uspjeha</t>
  </si>
  <si>
    <t>210 do 215</t>
  </si>
  <si>
    <t>2. Ulaganja fonda u finansijska sredstva raspoloživa za prodaju</t>
  </si>
  <si>
    <t>220 do 225</t>
  </si>
  <si>
    <t>3. Ulaganja fonda u finansijska sredstva koja se drži do roka dospijeća</t>
  </si>
  <si>
    <t>230 do 235</t>
  </si>
  <si>
    <t>4. Depoziti i plasmani</t>
  </si>
  <si>
    <t>240 do 249</t>
  </si>
  <si>
    <t>5. Ulaganja u nekretnine</t>
  </si>
  <si>
    <t>6. Ostala ulaganja</t>
  </si>
  <si>
    <t>III - Potraživanja (011 do 017)</t>
  </si>
  <si>
    <t>1. Potraživanja po osnovu prodaje HOV</t>
  </si>
  <si>
    <t>2. Potraživanja po osnovu prodaje nekretnina</t>
  </si>
  <si>
    <t>3. Potraživanja po osnovu kamata</t>
  </si>
  <si>
    <t>4. Potraživanja po osnovu dividendi</t>
  </si>
  <si>
    <t>5. Potraživanja po osnovu datih avansa</t>
  </si>
  <si>
    <t>6. Ostala potraživanja</t>
  </si>
  <si>
    <t>310 do 312</t>
  </si>
  <si>
    <t>7. Potraživanja od društva za upravljanje</t>
  </si>
  <si>
    <t>IV - Odložena poreska sredstva</t>
  </si>
  <si>
    <t>V- AVR</t>
  </si>
  <si>
    <t>B. OBAVEZA (021+025+030+031+034+037+038+039)</t>
  </si>
  <si>
    <t>I- Obaveze iz poslovanja fonda (022 do 024)</t>
  </si>
  <si>
    <t>1. Obaveze po osnovu ulaganja u HOV</t>
  </si>
  <si>
    <t>2. Obaveze po osnovu ulaganja u nekretnine</t>
  </si>
  <si>
    <t>3. Ostale obaveze iz poslovanja</t>
  </si>
  <si>
    <t>II -Obaveze po osnovu troškova poslovanja (026 do 030)</t>
  </si>
  <si>
    <t>1. Obaveze prema banci depozitaru</t>
  </si>
  <si>
    <t>2. Obaveze za učešće u dobitku</t>
  </si>
  <si>
    <t>3. Obaveze za porez na dobit</t>
  </si>
  <si>
    <t>411,412,413,419</t>
  </si>
  <si>
    <t>4. Ostale obaveze iz poslovanja</t>
  </si>
  <si>
    <t>420 do 429</t>
  </si>
  <si>
    <t>III- Obaveze prema društvu za upravljanje</t>
  </si>
  <si>
    <t>IV-Kratkoročne finansijske obaveze (032+033)</t>
  </si>
  <si>
    <t>1. Kratkoročni krediti</t>
  </si>
  <si>
    <t>2. Ostale kratkoročne fiinansijske obaveze</t>
  </si>
  <si>
    <t>V- Dugoročne obaveze (035+036)</t>
  </si>
  <si>
    <t>1. Dugoročni krediti</t>
  </si>
  <si>
    <t>2. Ostale dugoročne obaveze</t>
  </si>
  <si>
    <t>VI - Ostale obaveze fonda</t>
  </si>
  <si>
    <t>VII- Odložene poreske obaveze</t>
  </si>
  <si>
    <t>VIII- PVR</t>
  </si>
  <si>
    <t>V. NETO IMOVINA FONDA (001-020)</t>
  </si>
  <si>
    <t>I- Osnovni kapital (043+044)</t>
  </si>
  <si>
    <t>1. Akcijsi kapital-redovne akcije</t>
  </si>
  <si>
    <t>2. Udjeli</t>
  </si>
  <si>
    <t>044</t>
  </si>
  <si>
    <t>II- Kapitalne rezerve (046+047)</t>
  </si>
  <si>
    <t>1. Emisiona premija</t>
  </si>
  <si>
    <t>2. Ostale kapitalne rezerve</t>
  </si>
  <si>
    <t>III- Revalorizacione rezerve (049 do 052)</t>
  </si>
  <si>
    <t>1. Revalorizacione rezerve po osnovu revalorizacije finansijskih sred. raspoloživih za prodaju</t>
  </si>
  <si>
    <t>2. Revalorizacione rezerve po osnovu instrumenata zaštite</t>
  </si>
  <si>
    <t>3. Revalorizacione rezerve po osnovu revalorizacije nekretnina</t>
  </si>
  <si>
    <t>IV - Rezerve iz dobiti</t>
  </si>
  <si>
    <t>V- Neraspoređena dobi (055+056)</t>
  </si>
  <si>
    <t>1. Neraspoređeni dobitak ranijih godina</t>
  </si>
  <si>
    <t>2. Neraspoređeni dobitak tekuće godine</t>
  </si>
  <si>
    <t>VI - Nepokriveni gubitak (058+059)</t>
  </si>
  <si>
    <t>1. Nepokriveni gubitak ranijih godina</t>
  </si>
  <si>
    <t>2. Nepokriveni gubitak tekuće godine</t>
  </si>
  <si>
    <t>VII-Nerealizovani dobitak/gubitak (061+062)</t>
  </si>
  <si>
    <t>1. Nerealizovani dobici po osnovu finansijskih sredstva po fer vrijednosti kroz bilans uspjeha</t>
  </si>
  <si>
    <t>2. Nerealizovani gubici  po osnovu finansijskih sredstva po fer vrijednosti kroz bilans uspjeha</t>
  </si>
  <si>
    <t>D. BROJ EMITOVANIH AKCIJA/UDJELA</t>
  </si>
  <si>
    <t>Đ. NETO IMOVINA PO UDJELU/AKCIJI (040/063)</t>
  </si>
  <si>
    <r>
      <t xml:space="preserve">E. VANBILANSNE EVIDENCIJE                                                                                              </t>
    </r>
    <r>
      <rPr>
        <sz val="8"/>
        <rFont val="Arial"/>
        <family val="2"/>
      </rPr>
      <t xml:space="preserve"> 1. Vanbilansna aktiva</t>
    </r>
  </si>
  <si>
    <t>2. Vanbilansna pasiva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</si>
  <si>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</si>
  <si>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</si>
  <si>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</si>
  <si>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</si>
  <si>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</si>
  <si>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</si>
  <si>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</si>
  <si>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</si>
  <si>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</si>
  <si>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</si>
  <si>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</si>
  <si>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</si>
  <si>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</si>
  <si>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</si>
  <si>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</si>
  <si>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</si>
  <si>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</si>
  <si>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</si>
  <si>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</si>
  <si>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</si>
  <si>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</si>
  <si>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r>
      <t>G. KAPITAL (042+045+048+053+054-057</t>
    </r>
    <r>
      <rPr>
        <b/>
        <u val="single"/>
        <sz val="8"/>
        <rFont val="Arial"/>
        <family val="2"/>
      </rPr>
      <t>+</t>
    </r>
    <r>
      <rPr>
        <b/>
        <sz val="8"/>
        <rFont val="Arial"/>
        <family val="2"/>
      </rPr>
      <t xml:space="preserve"> 060)</t>
    </r>
  </si>
  <si>
    <t xml:space="preserve">4. Ostale revalorizacione rezerve </t>
  </si>
  <si>
    <t>066</t>
  </si>
  <si>
    <t>Zakonski zastupnik društva za upravljenje fondom</t>
  </si>
  <si>
    <t xml:space="preserve">                         Lice sa licencom                                                       (M .P.)</t>
  </si>
  <si>
    <t>BILANS USPJEHA INVESTICIONOG FONDA</t>
  </si>
  <si>
    <t>(Izvještaj o ukupnom rezultatu u periodu)</t>
  </si>
  <si>
    <t>1. Prihodi od dividendi</t>
  </si>
  <si>
    <t>701, 702</t>
  </si>
  <si>
    <t>2. Prihodi od kamata i amortizacije premije (diskonta) po osnovu HOV sa fiksnim rokom dospijeća</t>
  </si>
  <si>
    <t>3. Prihodi od zakupa</t>
  </si>
  <si>
    <t>4. Ostali poslovni prihodi</t>
  </si>
  <si>
    <t>1. Realizovani dobici po osnovu prodaje hartija od vrijednosti</t>
  </si>
  <si>
    <t xml:space="preserve">2. Realizovani dobitak po osnovu kursnih razlika </t>
  </si>
  <si>
    <t>3. Realizovani dobici po osnovu prodaje nekretnina</t>
  </si>
  <si>
    <t>4. Ostali realizovani dobici</t>
  </si>
  <si>
    <t>III- Poslovni rashodi (213 do 219)</t>
  </si>
  <si>
    <t>1. Naknada društvu za upravljanje</t>
  </si>
  <si>
    <t>2. Troškovi kupovine i prodaje ulaganja</t>
  </si>
  <si>
    <t>3. Rashodi po osnovu kamata</t>
  </si>
  <si>
    <t>4. Naknada članovima Nadzornog odbora</t>
  </si>
  <si>
    <t>5. Naknada banci depozitaru</t>
  </si>
  <si>
    <t>6. Rashodi po osnovu poreza</t>
  </si>
  <si>
    <t>7. Ostali poslovni rashodi fonda</t>
  </si>
  <si>
    <t>604,606, 609</t>
  </si>
  <si>
    <t>IV - Realizovani gubitak (221 do 224)</t>
  </si>
  <si>
    <t>1. Realizovani gubici na prodaji hartija od vrijednosti</t>
  </si>
  <si>
    <t xml:space="preserve">2. Realizovani gubitak po osnovu kursnih razlika </t>
  </si>
  <si>
    <t>3. Realizovani gubici po osnovu prodaje nekretnina</t>
  </si>
  <si>
    <t>4. Ostali realizovani gubici</t>
  </si>
  <si>
    <t>2. Realizovani gubitak (212+220-202-207)</t>
  </si>
  <si>
    <t>VI- Finansijski prihodi (228+229)</t>
  </si>
  <si>
    <t>1. Prihodi od kamata</t>
  </si>
  <si>
    <t>2. Ostali finansijski prihodi</t>
  </si>
  <si>
    <t>VII- Finansijski rashodi (231+232)</t>
  </si>
  <si>
    <t>1. Rashodi po osnovu kamata</t>
  </si>
  <si>
    <t>2. Ostali finansijski rashodi</t>
  </si>
  <si>
    <r>
      <t xml:space="preserve">B. REALIZOVANI DOBITAK I GUBITAK PRIJE OPOREZIVANJA                                                                      </t>
    </r>
    <r>
      <rPr>
        <sz val="8"/>
        <rFont val="Arial"/>
        <family val="2"/>
      </rPr>
      <t>1. Realizovani dobitak prije oporezivanja (225+227-230)</t>
    </r>
  </si>
  <si>
    <t>2. Realizovani gubitak prije oporezivanja (226+230-227)</t>
  </si>
  <si>
    <t>V. TEKUĆI I ODLOŽENI POREZ NA DOBIT</t>
  </si>
  <si>
    <t>1. Poreski rashod perioda</t>
  </si>
  <si>
    <t>822 dio</t>
  </si>
  <si>
    <t>2. Odloženi poreski rashod perioda</t>
  </si>
  <si>
    <t>3. Odloženi poreski prihod perioda</t>
  </si>
  <si>
    <r>
      <t xml:space="preserve">G. REALIZOVANI DOBITAK I GUBITAK POSLIJE OPOREZIVANJA                       </t>
    </r>
    <r>
      <rPr>
        <sz val="8"/>
        <rFont val="Arial"/>
        <family val="2"/>
      </rPr>
      <t xml:space="preserve">                                                   1. Realizovani dobitak poslije oporezivanja (233-234-236-237+238)</t>
    </r>
  </si>
  <si>
    <r>
      <t>V- REALIZOVANI DOBITAK I GUBITAK</t>
    </r>
    <r>
      <rPr>
        <sz val="8"/>
        <rFont val="Arial"/>
        <family val="0"/>
      </rPr>
      <t xml:space="preserve">                                                                        1. Realizovani dobitak (202+207-212-220)</t>
    </r>
  </si>
  <si>
    <t>2. Realizovani gubitak poslije oporezivanja (234-233+236+237-238)</t>
  </si>
  <si>
    <t>D. NEREALIZOVANI DOBICI I GUBICI                                                         I-Nerealizovani dobici (242 do 247)</t>
  </si>
  <si>
    <t>1. Nerealizovani dobici na hartijama od vrijednosti</t>
  </si>
  <si>
    <t>2. Nerealizovani dobici po osnovu kursnih razlika na monetarnim sredstvima, osim na hartijama od vrijednosti</t>
  </si>
  <si>
    <t>4. Nerealizovani dobici po osnovu derivatnih instrumenata zaštite na nekretninama</t>
  </si>
  <si>
    <t>3. Nerealizovani dobici po osnovu kursnih razlika na hartijama od vrijednosti</t>
  </si>
  <si>
    <t>5. Nerealizovani dobici na nekretninama</t>
  </si>
  <si>
    <t>6. Ostali nerealizovani dobici</t>
  </si>
  <si>
    <t>II- Nerealizovani gubici (249do 254)</t>
  </si>
  <si>
    <t>1. Nerealizovani gubici na hartijama od vrijednosti</t>
  </si>
  <si>
    <t>2. Nerealizovani gubici po osnovu kursnih razlika na monetarnim sredstvima, osim na hartijama od vrijednosti</t>
  </si>
  <si>
    <t>3. Nerealizovani gubcii po osnovu kursnih razlika na hartijama od vrijednosti</t>
  </si>
  <si>
    <t>4. Nerealizovani gubici po osnovu derivatnih instrumenata zaštite na nekretninama</t>
  </si>
  <si>
    <t>5. Nerealizovani gubici na nekretninama</t>
  </si>
  <si>
    <t>6. Ostali nerealizovani gubici</t>
  </si>
  <si>
    <r>
      <t>Đ. UKUPNI NEREALIZOVANI DOBICI (GUBICI) FONDA</t>
    </r>
    <r>
      <rPr>
        <sz val="8"/>
        <rFont val="Arial"/>
        <family val="2"/>
      </rPr>
      <t xml:space="preserve">                                                                                                                 1. Ukupni nerealizovani dobitak (241-248)</t>
    </r>
  </si>
  <si>
    <t>2. Ukupni nerealizovani gubitak (248-241)</t>
  </si>
  <si>
    <r>
      <t xml:space="preserve">E. POVEĆANJE (SMANJENJE) NETO IMOVINE OD POSLOVANJA FONDA                                                                                                                              </t>
    </r>
    <r>
      <rPr>
        <sz val="8"/>
        <rFont val="Arial"/>
        <family val="2"/>
      </rPr>
      <t>1. Povećanje neto imovine fonda (239-240+255-256)</t>
    </r>
  </si>
  <si>
    <t>2. Smanjenje neto imovine fonda (240-239+256-255)</t>
  </si>
  <si>
    <t>Obična zarada po akciji</t>
  </si>
  <si>
    <t>Razrijeđena zarada po akciji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</si>
  <si>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</si>
  <si>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</si>
  <si>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</si>
  <si>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</si>
  <si>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</si>
  <si>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</si>
  <si>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</si>
  <si>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</si>
  <si>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</si>
  <si>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</si>
  <si>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</si>
  <si>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</si>
  <si>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</si>
  <si>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</si>
  <si>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</si>
  <si>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</si>
  <si>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</si>
  <si>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</si>
  <si>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</si>
  <si>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</si>
  <si>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</si>
  <si>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</si>
  <si>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</si>
  <si>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</si>
  <si>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</si>
  <si>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</si>
  <si>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</si>
  <si>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</si>
  <si>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I- Poslovni prihodi (203 do 206)</t>
  </si>
  <si>
    <t>II - Realizovani dobitak (208 do 211)</t>
  </si>
  <si>
    <t>A. REALIZOVANI PRIHODI I RASHODI</t>
  </si>
  <si>
    <t xml:space="preserve">                                               </t>
  </si>
  <si>
    <t>Naziv Fonda: ZIF UNIOINVEST FOND AD</t>
  </si>
  <si>
    <t>JIB Društva za upravljanje Fondom: 4400381240005</t>
  </si>
  <si>
    <t>JIB Zatvorenog investicionog Fonda: 4402768070003</t>
  </si>
  <si>
    <t xml:space="preserve">             Lice sa licencom                                                      </t>
  </si>
  <si>
    <t xml:space="preserve">M.P </t>
  </si>
  <si>
    <t>M.Stankić</t>
  </si>
  <si>
    <t>M. Stankic</t>
  </si>
  <si>
    <t xml:space="preserve">                                      Lice sa licencom                       (M .P.)</t>
  </si>
  <si>
    <t>Dana_31.03..2015.g</t>
  </si>
  <si>
    <t>Naziv Društva za upravljanje Fondom: DUF  INVEST NOVA AD</t>
  </si>
  <si>
    <t>Matični broj: 1935321</t>
  </si>
  <si>
    <t>na dan 31.03 2015. godine</t>
  </si>
  <si>
    <t>Registarski broj Fonda:  11031161</t>
  </si>
  <si>
    <t>Dana, 31.03.2015. godine                                        M.Stankić</t>
  </si>
  <si>
    <t>Dana, 31.03 2015. godine                                    M.Stankić</t>
  </si>
  <si>
    <t>od 01.01. do 31.03.2015. godine</t>
  </si>
  <si>
    <t>U Bijeljini, dana 31.03.2015. godine                             M.Stankić</t>
  </si>
  <si>
    <t xml:space="preserve">                                                    (M .P.)</t>
  </si>
  <si>
    <t xml:space="preserve">                                   Lice sa licencom   </t>
  </si>
  <si>
    <t xml:space="preserve">  za period 31.03.2015. godine</t>
  </si>
  <si>
    <t>za period od 01.01.do 31.3.2015. godine</t>
  </si>
  <si>
    <t>Registarski broj Fonda: 11031161</t>
  </si>
  <si>
    <t>Dana,31.12.2015. godine                             M. Stankić</t>
  </si>
  <si>
    <t xml:space="preserve">U Bijeljini                                                  Lice sa licencom  </t>
  </si>
  <si>
    <t>za period  31.03.2015. godine</t>
  </si>
  <si>
    <t>Dana,31.03.2015. godine                                            M.STANKIĆ</t>
  </si>
  <si>
    <t>U Bijeljini                                                                   Lice sa licencom                  (M .P.)</t>
  </si>
  <si>
    <t>na dan 31.03.2015. godine</t>
  </si>
  <si>
    <t>Dana, 31.03.2015. godine</t>
  </si>
  <si>
    <t>Naziv Društva za upravljanje Fondom: DUF INVEST NOVA AD</t>
  </si>
  <si>
    <t>Matični broj 1935321</t>
  </si>
  <si>
    <t>IZVJEŠTAJ O STRUKTURI ULAGANJA INVESTICIONOG FONDA - AKCIJE na dan 31.03.2015. GODINE</t>
  </si>
  <si>
    <t>OPIS</t>
  </si>
  <si>
    <t>Nabavna vrijednost po akciji</t>
  </si>
  <si>
    <t xml:space="preserve">Ukupna nabavna vrijednost </t>
  </si>
  <si>
    <t>Vrijednost po akciji na dan izvještavanja</t>
  </si>
  <si>
    <t>Učešće u vlasništvu izdavaoca</t>
  </si>
  <si>
    <t>Učešće u vrijednosti imovine fonda</t>
  </si>
  <si>
    <t>Naziv emitenta</t>
  </si>
  <si>
    <t>OZNAKA HOV</t>
  </si>
  <si>
    <t>I - Akcije domaćih izdavalaca</t>
  </si>
  <si>
    <t>BIRAČ AD ZVORNIK</t>
  </si>
  <si>
    <t>BIRA-R-A</t>
  </si>
  <si>
    <t>BANJALUČKA PIVARA AD BANJA LUKA</t>
  </si>
  <si>
    <t>BLPV-R-A</t>
  </si>
  <si>
    <t>MH ERS ZP ELEKTRODISTRIBUCIJA AD PALE</t>
  </si>
  <si>
    <t>EDPL-R-A</t>
  </si>
  <si>
    <t>ELEKTROKRAJINA AD BANJA LUKA</t>
  </si>
  <si>
    <t>EKBL-R-A</t>
  </si>
  <si>
    <t>ELEKTROPRIVREDA REPUBLIKE</t>
  </si>
  <si>
    <t>EKHC-R-A</t>
  </si>
  <si>
    <t>MH ERS ZEDP ELEKTRO BIJELJINA</t>
  </si>
  <si>
    <t>ELBJ-R-A</t>
  </si>
  <si>
    <t>ELEKTRO DOBOJ AD DOBOJ</t>
  </si>
  <si>
    <t>ELDO-R-A</t>
  </si>
  <si>
    <t>MH ERS AD TREBINJE ZP HIDROELEKTRANE</t>
  </si>
  <si>
    <t>HEDR-R-A</t>
  </si>
  <si>
    <t>HE NA VRBASU AD</t>
  </si>
  <si>
    <t>HELV-R-A</t>
  </si>
  <si>
    <t>JP HIDROELEKTRANE NA TREBIŠNJICI</t>
  </si>
  <si>
    <t>HETR-R-A</t>
  </si>
  <si>
    <t>KRAJINALIJEK AD BANJA LUKA</t>
  </si>
  <si>
    <t>KRJL-R-A</t>
  </si>
  <si>
    <t>HYPO ALPE-ADRIA-BANK AD BANJA LUKA</t>
  </si>
  <si>
    <t>KRLB-R-A</t>
  </si>
  <si>
    <t>KRAJINAPETROL AD BANJA LUKA</t>
  </si>
  <si>
    <t>KRPT-R-A</t>
  </si>
  <si>
    <t>METAL AD GRADIŠKA</t>
  </si>
  <si>
    <t>METL-R-A</t>
  </si>
  <si>
    <t>UNICREDIT BANK AD BANJA LUKA</t>
  </si>
  <si>
    <t>NBLB-R-B</t>
  </si>
  <si>
    <t>NOVA BANKA AD BANJA LUKA</t>
  </si>
  <si>
    <t>NOVB-R-E</t>
  </si>
  <si>
    <t xml:space="preserve">MH ERS-TREBINJE ZP R I T E  GACKO </t>
  </si>
  <si>
    <t>RITE-R-A</t>
  </si>
  <si>
    <t>RAFINERIJA NAFTE AD BOSANSKI BROD</t>
  </si>
  <si>
    <t>RNAF-R-A</t>
  </si>
  <si>
    <t>R I T E  UGLJEVIK AD UGLJEVIK</t>
  </si>
  <si>
    <t>RTEU-R-A</t>
  </si>
  <si>
    <t>TELEKOM SRPSKE AD BANJA LUKA</t>
  </si>
  <si>
    <t>TLKM-R-A</t>
  </si>
  <si>
    <t>INTESA SANPAOLO BANK DD BIH</t>
  </si>
  <si>
    <t>UPIBR</t>
  </si>
  <si>
    <t>3. Akcije zatvorenih investicionih fondova</t>
  </si>
  <si>
    <t>ZIF BLB-PROFIT AD BANJA LUKA</t>
  </si>
  <si>
    <t>BLBP-R-A</t>
  </si>
  <si>
    <t>ZIF BORS INVEST FOND AD BANJA LUKA</t>
  </si>
  <si>
    <t>BRSP-R-A</t>
  </si>
  <si>
    <t>EUROINVESTMENT FOND AD BANJA LUKA</t>
  </si>
  <si>
    <t>EINP-R-A</t>
  </si>
  <si>
    <t>ZIF KRISTAL INVEST FOND AD BANJA LUKA</t>
  </si>
  <si>
    <t>KRIP-R-A</t>
  </si>
  <si>
    <t>POLARA INVEST FOND AD BANJA LUKA</t>
  </si>
  <si>
    <t>PLRP-R-A</t>
  </si>
  <si>
    <t>ZEPTER FOND AD BANJA LUKA</t>
  </si>
  <si>
    <t>ZPTP-R-A</t>
  </si>
  <si>
    <t>4. Ukupna ulaganja u akcije domaćih izdavalaca</t>
  </si>
  <si>
    <t>II -  Akcije stranih izdavalaca</t>
  </si>
  <si>
    <t>4. Ukupna ulaganja u akcije stranih izdavalaca</t>
  </si>
  <si>
    <t>III - Ukupna ulaganja u akcije</t>
  </si>
  <si>
    <t>U Bijeljini, dana 15.04.2015. godine</t>
  </si>
  <si>
    <t>Direktor:</t>
  </si>
  <si>
    <t>IZVJEŠTAJ O STRUKTURI ULAGANJA INVESTICIONOG FONDA - OBVEZNICE na dan 31.03.2015. GODINE</t>
  </si>
  <si>
    <t>Ukupna nominalna vrijednost</t>
  </si>
  <si>
    <t>Učešće u vrijednosti emisije %</t>
  </si>
  <si>
    <t>Učešće u vrijednosti imovine fonda %</t>
  </si>
  <si>
    <t>oznaka HOV</t>
  </si>
  <si>
    <t>I - Obveznice domaćih izdavalaca</t>
  </si>
  <si>
    <t>1. Državne obveznice</t>
  </si>
  <si>
    <t>2. Obveznice jedinica lokalne samouprave i obveznice drugih pravnih lica izdate uz garanciju Vlade RS</t>
  </si>
  <si>
    <t>3. Obveznice domaćih pravnih lica</t>
  </si>
  <si>
    <t>REPUBLIKA SRPSKA - MINISTARSTVO FINANSIJA</t>
  </si>
  <si>
    <t>RSDS-O-D</t>
  </si>
  <si>
    <t>RSRS-O-A</t>
  </si>
  <si>
    <t>RSRS-O-B</t>
  </si>
  <si>
    <t>RSRS-O-C</t>
  </si>
  <si>
    <t>RSRS-O-D</t>
  </si>
  <si>
    <t>RSRS-O-E</t>
  </si>
  <si>
    <t>RSRS-O-F</t>
  </si>
  <si>
    <t>RSRS-O-G</t>
  </si>
  <si>
    <t>RSRS-O-I</t>
  </si>
  <si>
    <t>Ukupna ulaganja u obveznice domaćih izdavalaca</t>
  </si>
  <si>
    <t>II - Obveznice stranih izdavalaca</t>
  </si>
  <si>
    <t>1. Obveznice međunarodnih finansijskih institucija</t>
  </si>
  <si>
    <t>2. Obveznice stranih država</t>
  </si>
  <si>
    <t>3. Obveznice stranih prvanih lica</t>
  </si>
  <si>
    <t>4. Ukupna ulaganja u obveznice stranih izdavalaca</t>
  </si>
  <si>
    <t>III - Ukupna ulaganja u obveznice</t>
  </si>
  <si>
    <t>28,840968%</t>
  </si>
  <si>
    <t xml:space="preserve">IZVJEŠTAJ O NEREALIZOVANIM DOBICIMA (GUBICIMA) INVESTICIONOG FONDA </t>
  </si>
  <si>
    <t>za period od 01.01.2015. godine do 31.03.2015. godine</t>
  </si>
  <si>
    <t>Datum zadnje procjene</t>
  </si>
  <si>
    <t>Улагање по емитенту -ознака ХОВ</t>
  </si>
  <si>
    <t>Набавна вриједност</t>
  </si>
  <si>
    <t>Фер вриједност</t>
  </si>
  <si>
    <t>Ревал. фин. средстава расположивих за продају</t>
  </si>
  <si>
    <t>Ревал.по основу инстр. заштите</t>
  </si>
  <si>
    <t>Ревал. По основу некретнина</t>
  </si>
  <si>
    <t>Нереализ. Д/Г признат кроз резултат периода</t>
  </si>
  <si>
    <t>Нето курсне разлике на ХОВ</t>
  </si>
  <si>
    <t>Аморт. дисконта (премије) фин. сред.</t>
  </si>
  <si>
    <t>Нереализ. добит/губитак текућег периода</t>
  </si>
  <si>
    <t>Редовне акције</t>
  </si>
  <si>
    <t>31.01.2015.</t>
  </si>
  <si>
    <t>Akcije ZIF-ova</t>
  </si>
  <si>
    <t>UKUPNO</t>
  </si>
  <si>
    <t>28.02.2015.</t>
  </si>
  <si>
    <t>31.03.2015.</t>
  </si>
  <si>
    <t>DIREKTOR</t>
  </si>
  <si>
    <t xml:space="preserve">U Bijeljini, dana 31.03.2015. godine </t>
  </si>
</sst>
</file>

<file path=xl/styles.xml><?xml version="1.0" encoding="utf-8"?>
<styleSheet xmlns="http://schemas.openxmlformats.org/spreadsheetml/2006/main">
  <numFmts count="5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&quot;KM&quot;;\-#,##0&quot;KM&quot;"/>
    <numFmt numFmtId="165" formatCode="#,##0&quot;KM&quot;;[Red]\-#,##0&quot;KM&quot;"/>
    <numFmt numFmtId="166" formatCode="#,##0.00&quot;KM&quot;;\-#,##0.00&quot;KM&quot;"/>
    <numFmt numFmtId="167" formatCode="#,##0.00&quot;KM&quot;;[Red]\-#,##0.00&quot;KM&quot;"/>
    <numFmt numFmtId="168" formatCode="_-* #,##0&quot;KM&quot;_-;\-* #,##0&quot;KM&quot;_-;_-* &quot;-&quot;&quot;KM&quot;_-;_-@_-"/>
    <numFmt numFmtId="169" formatCode="_-* #,##0_K_M_-;\-* #,##0_K_M_-;_-* &quot;-&quot;_K_M_-;_-@_-"/>
    <numFmt numFmtId="170" formatCode="_-* #,##0.00&quot;KM&quot;_-;\-* #,##0.00&quot;KM&quot;_-;_-* &quot;-&quot;??&quot;KM&quot;_-;_-@_-"/>
    <numFmt numFmtId="171" formatCode="_-* #,##0.00_K_M_-;\-* #,##0.00_K_M_-;_-* &quot;-&quot;??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\ &quot;Дин.&quot;;\-#,##0\ &quot;Дин.&quot;"/>
    <numFmt numFmtId="189" formatCode="#,##0\ &quot;Дин.&quot;;[Red]\-#,##0\ &quot;Дин.&quot;"/>
    <numFmt numFmtId="190" formatCode="#,##0.00\ &quot;Дин.&quot;;\-#,##0.00\ &quot;Дин.&quot;"/>
    <numFmt numFmtId="191" formatCode="#,##0.00\ &quot;Дин.&quot;;[Red]\-#,##0.00\ &quot;Дин.&quot;"/>
    <numFmt numFmtId="192" formatCode="_-* #,##0\ &quot;Дин.&quot;_-;\-* #,##0\ &quot;Дин.&quot;_-;_-* &quot;-&quot;\ &quot;Дин.&quot;_-;_-@_-"/>
    <numFmt numFmtId="193" formatCode="_-* #,##0\ _Д_и_н_._-;\-* #,##0\ _Д_и_н_._-;_-* &quot;-&quot;\ _Д_и_н_._-;_-@_-"/>
    <numFmt numFmtId="194" formatCode="_-* #,##0.00\ &quot;Дин.&quot;_-;\-* #,##0.00\ &quot;Дин.&quot;_-;_-* &quot;-&quot;??\ &quot;Дин.&quot;_-;_-@_-"/>
    <numFmt numFmtId="195" formatCode="_-* #,##0.00\ _Д_и_н_._-;\-* #,##0.00\ _Д_и_н_._-;_-* &quot;-&quot;??\ _Д_и_н_._-;_-@_-"/>
    <numFmt numFmtId="196" formatCode="#,##0.0000"/>
    <numFmt numFmtId="197" formatCode="0.0000"/>
    <numFmt numFmtId="198" formatCode="#,##0.000000"/>
    <numFmt numFmtId="199" formatCode="#.##0"/>
    <numFmt numFmtId="200" formatCode="#,##0.0"/>
    <numFmt numFmtId="201" formatCode="#.##"/>
    <numFmt numFmtId="202" formatCode="#.###"/>
    <numFmt numFmtId="203" formatCode="#.####"/>
    <numFmt numFmtId="204" formatCode="#.#####"/>
    <numFmt numFmtId="205" formatCode="#.######"/>
    <numFmt numFmtId="206" formatCode="#,##0.000"/>
    <numFmt numFmtId="207" formatCode="#,##0.00;[Red]#,##0.00"/>
    <numFmt numFmtId="208" formatCode="0.000000;[Red]0.000000"/>
    <numFmt numFmtId="209" formatCode="#,##0;[Red]#,##0"/>
    <numFmt numFmtId="210" formatCode="0;[Red]0"/>
    <numFmt numFmtId="211" formatCode="0.000000"/>
    <numFmt numFmtId="212" formatCode="#,##0\ _D_i_n_."/>
  </numFmts>
  <fonts count="5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i/>
      <sz val="11"/>
      <color indexed="8"/>
      <name val="Calibri"/>
      <family val="2"/>
    </font>
    <font>
      <i/>
      <sz val="8"/>
      <color indexed="8"/>
      <name val="Arial"/>
      <family val="2"/>
    </font>
    <font>
      <b/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i/>
      <sz val="11"/>
      <color theme="1"/>
      <name val="Calibri"/>
      <family val="2"/>
    </font>
    <font>
      <i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9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0" fillId="0" borderId="0" xfId="0" applyAlignment="1">
      <alignment/>
    </xf>
    <xf numFmtId="0" fontId="3" fillId="0" borderId="12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1" fontId="4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/>
    </xf>
    <xf numFmtId="196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4" fontId="3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  <xf numFmtId="3" fontId="4" fillId="0" borderId="10" xfId="0" applyNumberFormat="1" applyFont="1" applyBorder="1" applyAlignment="1">
      <alignment horizontal="right" vertical="center"/>
    </xf>
    <xf numFmtId="4" fontId="4" fillId="0" borderId="10" xfId="0" applyNumberFormat="1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3" fillId="0" borderId="1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4" xfId="0" applyBorder="1" applyAlignment="1">
      <alignment/>
    </xf>
    <xf numFmtId="14" fontId="3" fillId="0" borderId="10" xfId="0" applyNumberFormat="1" applyFont="1" applyBorder="1" applyAlignment="1">
      <alignment horizontal="center" vertical="center"/>
    </xf>
    <xf numFmtId="4" fontId="3" fillId="33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/>
    </xf>
    <xf numFmtId="1" fontId="3" fillId="0" borderId="0" xfId="0" applyNumberFormat="1" applyFont="1" applyBorder="1" applyAlignment="1">
      <alignment horizontal="right" vertical="center"/>
    </xf>
    <xf numFmtId="3" fontId="3" fillId="33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3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49" fontId="0" fillId="0" borderId="0" xfId="0" applyNumberFormat="1" applyFill="1" applyBorder="1" applyAlignment="1">
      <alignment/>
    </xf>
    <xf numFmtId="3" fontId="0" fillId="0" borderId="10" xfId="0" applyNumberFormat="1" applyBorder="1" applyAlignment="1">
      <alignment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0" xfId="0" applyFont="1" applyFill="1" applyBorder="1" applyAlignment="1">
      <alignment horizontal="center" wrapText="1"/>
    </xf>
    <xf numFmtId="4" fontId="3" fillId="0" borderId="14" xfId="0" applyNumberFormat="1" applyFont="1" applyFill="1" applyBorder="1" applyAlignment="1">
      <alignment/>
    </xf>
    <xf numFmtId="49" fontId="0" fillId="0" borderId="14" xfId="0" applyNumberForma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1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0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Border="1" applyAlignment="1">
      <alignment horizontal="center" vertical="center"/>
    </xf>
    <xf numFmtId="3" fontId="4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0" fontId="0" fillId="0" borderId="10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3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2" xfId="0" applyNumberFormat="1" applyFont="1" applyFill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3" fontId="3" fillId="33" borderId="10" xfId="0" applyNumberFormat="1" applyFont="1" applyFill="1" applyBorder="1" applyAlignment="1">
      <alignment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3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70" fontId="0" fillId="0" borderId="0" xfId="45" applyFont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3" fillId="0" borderId="1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3" xfId="0" applyFont="1" applyFill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4" fillId="0" borderId="1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4" fillId="0" borderId="14" xfId="0" applyFont="1" applyBorder="1" applyAlignment="1">
      <alignment horizontal="left" vertical="center"/>
    </xf>
    <xf numFmtId="0" fontId="7" fillId="0" borderId="12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16" xfId="0" applyBorder="1" applyAlignment="1">
      <alignment horizontal="center"/>
    </xf>
    <xf numFmtId="0" fontId="7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60" applyFont="1" applyAlignment="1">
      <alignment horizontal="left"/>
      <protection/>
    </xf>
    <xf numFmtId="0" fontId="3" fillId="0" borderId="0" xfId="60" applyFont="1">
      <alignment/>
      <protection/>
    </xf>
    <xf numFmtId="0" fontId="0" fillId="0" borderId="0" xfId="58" applyFill="1" applyAlignment="1">
      <alignment/>
      <protection/>
    </xf>
    <xf numFmtId="0" fontId="0" fillId="0" borderId="0" xfId="58" applyFill="1">
      <alignment/>
      <protection/>
    </xf>
    <xf numFmtId="0" fontId="3" fillId="0" borderId="0" xfId="60" applyFont="1" applyAlignment="1">
      <alignment/>
      <protection/>
    </xf>
    <xf numFmtId="0" fontId="3" fillId="0" borderId="0" xfId="58" applyFont="1" applyFill="1" applyAlignment="1">
      <alignment/>
      <protection/>
    </xf>
    <xf numFmtId="0" fontId="3" fillId="0" borderId="0" xfId="60" applyFont="1" applyAlignment="1">
      <alignment horizontal="left"/>
      <protection/>
    </xf>
    <xf numFmtId="0" fontId="25" fillId="0" borderId="0" xfId="60" applyFont="1">
      <alignment/>
      <protection/>
    </xf>
    <xf numFmtId="3" fontId="25" fillId="0" borderId="0" xfId="60" applyNumberFormat="1" applyFont="1">
      <alignment/>
      <protection/>
    </xf>
    <xf numFmtId="196" fontId="25" fillId="0" borderId="0" xfId="60" applyNumberFormat="1" applyFont="1">
      <alignment/>
      <protection/>
    </xf>
    <xf numFmtId="0" fontId="25" fillId="0" borderId="12" xfId="60" applyFont="1" applyBorder="1" applyAlignment="1">
      <alignment horizontal="center"/>
      <protection/>
    </xf>
    <xf numFmtId="0" fontId="25" fillId="0" borderId="13" xfId="60" applyFont="1" applyBorder="1" applyAlignment="1">
      <alignment horizontal="center"/>
      <protection/>
    </xf>
    <xf numFmtId="0" fontId="25" fillId="0" borderId="15" xfId="60" applyFont="1" applyBorder="1" applyAlignment="1">
      <alignment horizontal="center"/>
      <protection/>
    </xf>
    <xf numFmtId="3" fontId="25" fillId="0" borderId="15" xfId="60" applyNumberFormat="1" applyFont="1" applyBorder="1" applyAlignment="1">
      <alignment horizontal="center" vertical="center" wrapText="1"/>
      <protection/>
    </xf>
    <xf numFmtId="196" fontId="25" fillId="0" borderId="15" xfId="60" applyNumberFormat="1" applyFont="1" applyBorder="1" applyAlignment="1">
      <alignment horizontal="center" vertical="center" wrapText="1"/>
      <protection/>
    </xf>
    <xf numFmtId="0" fontId="25" fillId="0" borderId="15" xfId="60" applyFont="1" applyBorder="1" applyAlignment="1">
      <alignment horizontal="center" vertical="center" wrapText="1"/>
      <protection/>
    </xf>
    <xf numFmtId="4" fontId="25" fillId="33" borderId="15" xfId="60" applyNumberFormat="1" applyFont="1" applyFill="1" applyBorder="1" applyAlignment="1">
      <alignment horizontal="center" vertical="center" wrapText="1"/>
      <protection/>
    </xf>
    <xf numFmtId="198" fontId="25" fillId="0" borderId="18" xfId="60" applyNumberFormat="1" applyFont="1" applyBorder="1" applyAlignment="1">
      <alignment horizontal="center" vertical="center" wrapText="1"/>
      <protection/>
    </xf>
    <xf numFmtId="198" fontId="25" fillId="33" borderId="15" xfId="60" applyNumberFormat="1" applyFont="1" applyFill="1" applyBorder="1" applyAlignment="1">
      <alignment horizontal="center" vertical="center" wrapText="1"/>
      <protection/>
    </xf>
    <xf numFmtId="0" fontId="25" fillId="0" borderId="15" xfId="60" applyFont="1" applyBorder="1" applyAlignment="1">
      <alignment horizontal="center" vertical="center"/>
      <protection/>
    </xf>
    <xf numFmtId="0" fontId="25" fillId="0" borderId="11" xfId="60" applyFont="1" applyBorder="1" applyAlignment="1">
      <alignment horizontal="center"/>
      <protection/>
    </xf>
    <xf numFmtId="3" fontId="25" fillId="0" borderId="11" xfId="60" applyNumberFormat="1" applyFont="1" applyBorder="1" applyAlignment="1">
      <alignment horizontal="center" vertical="center" wrapText="1"/>
      <protection/>
    </xf>
    <xf numFmtId="196" fontId="25" fillId="0" borderId="11" xfId="60" applyNumberFormat="1" applyFont="1" applyBorder="1" applyAlignment="1">
      <alignment horizontal="center" vertical="center" wrapText="1"/>
      <protection/>
    </xf>
    <xf numFmtId="0" fontId="25" fillId="0" borderId="11" xfId="60" applyFont="1" applyBorder="1" applyAlignment="1">
      <alignment horizontal="center" vertical="center" wrapText="1"/>
      <protection/>
    </xf>
    <xf numFmtId="4" fontId="25" fillId="33" borderId="11" xfId="60" applyNumberFormat="1" applyFont="1" applyFill="1" applyBorder="1" applyAlignment="1">
      <alignment horizontal="center" vertical="center" wrapText="1"/>
      <protection/>
    </xf>
    <xf numFmtId="198" fontId="25" fillId="0" borderId="19" xfId="60" applyNumberFormat="1" applyFont="1" applyBorder="1" applyAlignment="1">
      <alignment horizontal="center" vertical="center" wrapText="1"/>
      <protection/>
    </xf>
    <xf numFmtId="198" fontId="25" fillId="33" borderId="11" xfId="60" applyNumberFormat="1" applyFont="1" applyFill="1" applyBorder="1" applyAlignment="1">
      <alignment horizontal="center" vertical="center" wrapText="1"/>
      <protection/>
    </xf>
    <xf numFmtId="0" fontId="25" fillId="0" borderId="11" xfId="60" applyFont="1" applyBorder="1" applyAlignment="1">
      <alignment horizontal="center" vertical="center"/>
      <protection/>
    </xf>
    <xf numFmtId="0" fontId="25" fillId="0" borderId="17" xfId="60" applyFont="1" applyBorder="1" applyAlignment="1">
      <alignment horizontal="center" vertical="center"/>
      <protection/>
    </xf>
    <xf numFmtId="0" fontId="25" fillId="0" borderId="17" xfId="60" applyFont="1" applyBorder="1" applyAlignment="1">
      <alignment horizontal="center" vertical="center" wrapText="1"/>
      <protection/>
    </xf>
    <xf numFmtId="3" fontId="25" fillId="0" borderId="17" xfId="60" applyNumberFormat="1" applyFont="1" applyBorder="1" applyAlignment="1">
      <alignment horizontal="center" vertical="center" wrapText="1"/>
      <protection/>
    </xf>
    <xf numFmtId="196" fontId="25" fillId="0" borderId="17" xfId="60" applyNumberFormat="1" applyFont="1" applyBorder="1" applyAlignment="1">
      <alignment horizontal="center" vertical="center" wrapText="1"/>
      <protection/>
    </xf>
    <xf numFmtId="4" fontId="25" fillId="33" borderId="17" xfId="60" applyNumberFormat="1" applyFont="1" applyFill="1" applyBorder="1" applyAlignment="1">
      <alignment horizontal="center" vertical="center" wrapText="1"/>
      <protection/>
    </xf>
    <xf numFmtId="198" fontId="25" fillId="0" borderId="20" xfId="60" applyNumberFormat="1" applyFont="1" applyBorder="1" applyAlignment="1">
      <alignment horizontal="center" vertical="center" wrapText="1"/>
      <protection/>
    </xf>
    <xf numFmtId="198" fontId="25" fillId="33" borderId="17" xfId="60" applyNumberFormat="1" applyFont="1" applyFill="1" applyBorder="1" applyAlignment="1">
      <alignment horizontal="center" vertical="center" wrapText="1"/>
      <protection/>
    </xf>
    <xf numFmtId="0" fontId="25" fillId="0" borderId="12" xfId="60" applyFont="1" applyBorder="1" applyAlignment="1">
      <alignment horizontal="center" vertical="center"/>
      <protection/>
    </xf>
    <xf numFmtId="0" fontId="25" fillId="0" borderId="13" xfId="60" applyFont="1" applyBorder="1" applyAlignment="1">
      <alignment horizontal="center" vertical="center"/>
      <protection/>
    </xf>
    <xf numFmtId="0" fontId="25" fillId="0" borderId="17" xfId="60" applyFont="1" applyBorder="1" applyAlignment="1">
      <alignment horizontal="center"/>
      <protection/>
    </xf>
    <xf numFmtId="3" fontId="25" fillId="0" borderId="17" xfId="60" applyNumberFormat="1" applyFont="1" applyBorder="1" applyAlignment="1">
      <alignment horizontal="center" vertical="center" wrapText="1"/>
      <protection/>
    </xf>
    <xf numFmtId="0" fontId="25" fillId="0" borderId="17" xfId="60" applyNumberFormat="1" applyFont="1" applyBorder="1" applyAlignment="1">
      <alignment horizontal="center" vertical="center" wrapText="1"/>
      <protection/>
    </xf>
    <xf numFmtId="0" fontId="25" fillId="0" borderId="17" xfId="60" applyFont="1" applyBorder="1" applyAlignment="1">
      <alignment horizontal="center" vertical="center" wrapText="1"/>
      <protection/>
    </xf>
    <xf numFmtId="0" fontId="25" fillId="33" borderId="17" xfId="60" applyNumberFormat="1" applyFont="1" applyFill="1" applyBorder="1" applyAlignment="1">
      <alignment vertical="center" wrapText="1"/>
      <protection/>
    </xf>
    <xf numFmtId="0" fontId="25" fillId="33" borderId="17" xfId="60" applyNumberFormat="1" applyFont="1" applyFill="1" applyBorder="1" applyAlignment="1">
      <alignment horizontal="center" vertical="center" wrapText="1"/>
      <protection/>
    </xf>
    <xf numFmtId="0" fontId="26" fillId="0" borderId="12" xfId="60" applyFont="1" applyBorder="1" applyAlignment="1">
      <alignment vertical="center" wrapText="1"/>
      <protection/>
    </xf>
    <xf numFmtId="0" fontId="26" fillId="0" borderId="10" xfId="60" applyFont="1" applyBorder="1" applyAlignment="1">
      <alignment vertical="center" wrapText="1"/>
      <protection/>
    </xf>
    <xf numFmtId="0" fontId="25" fillId="0" borderId="10" xfId="60" applyFont="1" applyBorder="1" applyAlignment="1">
      <alignment horizontal="center" vertical="center" wrapText="1"/>
      <protection/>
    </xf>
    <xf numFmtId="3" fontId="25" fillId="0" borderId="16" xfId="60" applyNumberFormat="1" applyFont="1" applyBorder="1" applyAlignment="1">
      <alignment vertical="center" wrapText="1"/>
      <protection/>
    </xf>
    <xf numFmtId="196" fontId="25" fillId="0" borderId="16" xfId="60" applyNumberFormat="1" applyFont="1" applyBorder="1" applyAlignment="1">
      <alignment vertical="center" wrapText="1"/>
      <protection/>
    </xf>
    <xf numFmtId="0" fontId="25" fillId="0" borderId="16" xfId="60" applyFont="1" applyBorder="1" applyAlignment="1">
      <alignment vertical="center" wrapText="1"/>
      <protection/>
    </xf>
    <xf numFmtId="4" fontId="25" fillId="0" borderId="16" xfId="60" applyNumberFormat="1" applyFont="1" applyBorder="1" applyAlignment="1">
      <alignment vertical="center" wrapText="1"/>
      <protection/>
    </xf>
    <xf numFmtId="198" fontId="25" fillId="0" borderId="16" xfId="60" applyNumberFormat="1" applyFont="1" applyBorder="1" applyAlignment="1">
      <alignment vertical="center" wrapText="1"/>
      <protection/>
    </xf>
    <xf numFmtId="198" fontId="25" fillId="0" borderId="13" xfId="60" applyNumberFormat="1" applyFont="1" applyBorder="1" applyAlignment="1">
      <alignment vertical="center" wrapText="1"/>
      <protection/>
    </xf>
    <xf numFmtId="0" fontId="25" fillId="0" borderId="12" xfId="60" applyFont="1" applyBorder="1" applyAlignment="1">
      <alignment vertical="center"/>
      <protection/>
    </xf>
    <xf numFmtId="0" fontId="25" fillId="0" borderId="10" xfId="60" applyFont="1" applyBorder="1" applyAlignment="1">
      <alignment vertical="center"/>
      <protection/>
    </xf>
    <xf numFmtId="0" fontId="25" fillId="0" borderId="10" xfId="60" applyFont="1" applyBorder="1" applyAlignment="1">
      <alignment horizontal="center" vertical="center"/>
      <protection/>
    </xf>
    <xf numFmtId="3" fontId="25" fillId="0" borderId="10" xfId="60" applyNumberFormat="1" applyFont="1" applyBorder="1" applyAlignment="1">
      <alignment vertical="center"/>
      <protection/>
    </xf>
    <xf numFmtId="196" fontId="25" fillId="0" borderId="10" xfId="60" applyNumberFormat="1" applyFont="1" applyBorder="1" applyAlignment="1">
      <alignment vertical="center"/>
      <protection/>
    </xf>
    <xf numFmtId="4" fontId="25" fillId="0" borderId="10" xfId="60" applyNumberFormat="1" applyFont="1" applyBorder="1" applyAlignment="1">
      <alignment vertical="center"/>
      <protection/>
    </xf>
    <xf numFmtId="198" fontId="25" fillId="0" borderId="10" xfId="60" applyNumberFormat="1" applyFont="1" applyBorder="1" applyAlignment="1">
      <alignment vertical="center"/>
      <protection/>
    </xf>
    <xf numFmtId="0" fontId="3" fillId="0" borderId="10" xfId="58" applyFont="1" applyFill="1" applyBorder="1" applyAlignment="1">
      <alignment/>
      <protection/>
    </xf>
    <xf numFmtId="0" fontId="3" fillId="0" borderId="12" xfId="58" applyFont="1" applyFill="1" applyBorder="1" applyAlignment="1">
      <alignment horizontal="center"/>
      <protection/>
    </xf>
    <xf numFmtId="0" fontId="3" fillId="0" borderId="10" xfId="60" applyFont="1" applyBorder="1">
      <alignment/>
      <protection/>
    </xf>
    <xf numFmtId="0" fontId="3" fillId="0" borderId="10" xfId="58" applyFont="1" applyFill="1" applyBorder="1" applyAlignment="1">
      <alignment horizontal="center"/>
      <protection/>
    </xf>
    <xf numFmtId="4" fontId="3" fillId="0" borderId="10" xfId="58" applyNumberFormat="1" applyFont="1" applyFill="1" applyBorder="1" applyAlignment="1">
      <alignment horizontal="right"/>
      <protection/>
    </xf>
    <xf numFmtId="196" fontId="3" fillId="0" borderId="10" xfId="58" applyNumberFormat="1" applyFont="1" applyFill="1" applyBorder="1" applyAlignment="1">
      <alignment horizontal="right"/>
      <protection/>
    </xf>
    <xf numFmtId="207" fontId="3" fillId="0" borderId="10" xfId="58" applyNumberFormat="1" applyFont="1" applyFill="1" applyBorder="1" applyAlignment="1">
      <alignment horizontal="right"/>
      <protection/>
    </xf>
    <xf numFmtId="208" fontId="3" fillId="0" borderId="10" xfId="58" applyNumberFormat="1" applyFont="1" applyFill="1" applyBorder="1" applyAlignment="1">
      <alignment horizontal="right"/>
      <protection/>
    </xf>
    <xf numFmtId="0" fontId="3" fillId="0" borderId="10" xfId="58" applyFont="1" applyFill="1" applyBorder="1" applyAlignment="1">
      <alignment vertical="center" wrapText="1"/>
      <protection/>
    </xf>
    <xf numFmtId="197" fontId="3" fillId="0" borderId="10" xfId="58" applyNumberFormat="1" applyFont="1" applyFill="1" applyBorder="1" applyAlignment="1">
      <alignment horizontal="center"/>
      <protection/>
    </xf>
    <xf numFmtId="0" fontId="3" fillId="0" borderId="10" xfId="58" applyFont="1" applyFill="1" applyBorder="1" applyAlignment="1">
      <alignment horizontal="left"/>
      <protection/>
    </xf>
    <xf numFmtId="4" fontId="3" fillId="0" borderId="10" xfId="58" applyNumberFormat="1" applyFont="1" applyFill="1" applyBorder="1" applyAlignment="1">
      <alignment horizontal="center"/>
      <protection/>
    </xf>
    <xf numFmtId="0" fontId="3" fillId="0" borderId="10" xfId="60" applyFont="1" applyBorder="1" applyAlignment="1">
      <alignment horizontal="left" vertical="top" wrapText="1"/>
      <protection/>
    </xf>
    <xf numFmtId="0" fontId="3" fillId="0" borderId="10" xfId="60" applyFont="1" applyBorder="1" applyAlignment="1">
      <alignment horizontal="right" vertical="top" wrapText="1"/>
      <protection/>
    </xf>
    <xf numFmtId="0" fontId="25" fillId="0" borderId="10" xfId="60" applyFont="1" applyFill="1" applyBorder="1" applyAlignment="1">
      <alignment horizontal="center"/>
      <protection/>
    </xf>
    <xf numFmtId="3" fontId="3" fillId="0" borderId="10" xfId="60" applyNumberFormat="1" applyFont="1" applyBorder="1" applyAlignment="1">
      <alignment horizontal="right" vertical="top" wrapText="1"/>
      <protection/>
    </xf>
    <xf numFmtId="3" fontId="25" fillId="0" borderId="10" xfId="60" applyNumberFormat="1" applyFont="1" applyFill="1" applyBorder="1" applyAlignment="1">
      <alignment horizontal="center"/>
      <protection/>
    </xf>
    <xf numFmtId="196" fontId="26" fillId="0" borderId="10" xfId="60" applyNumberFormat="1" applyFont="1" applyBorder="1" applyAlignment="1">
      <alignment horizontal="right" vertical="top" wrapText="1"/>
      <protection/>
    </xf>
    <xf numFmtId="3" fontId="25" fillId="0" borderId="10" xfId="60" applyNumberFormat="1" applyFont="1" applyBorder="1" applyAlignment="1">
      <alignment horizontal="center"/>
      <protection/>
    </xf>
    <xf numFmtId="4" fontId="26" fillId="0" borderId="10" xfId="60" applyNumberFormat="1" applyFont="1" applyBorder="1" applyAlignment="1">
      <alignment horizontal="right" vertical="top" wrapText="1"/>
      <protection/>
    </xf>
    <xf numFmtId="1" fontId="25" fillId="0" borderId="10" xfId="60" applyNumberFormat="1" applyFont="1" applyFill="1" applyBorder="1" applyAlignment="1">
      <alignment horizontal="center"/>
      <protection/>
    </xf>
    <xf numFmtId="1" fontId="25" fillId="0" borderId="10" xfId="60" applyNumberFormat="1" applyFont="1" applyBorder="1">
      <alignment/>
      <protection/>
    </xf>
    <xf numFmtId="4" fontId="26" fillId="0" borderId="10" xfId="60" applyNumberFormat="1" applyFont="1" applyBorder="1" applyAlignment="1">
      <alignment vertical="top" wrapText="1"/>
      <protection/>
    </xf>
    <xf numFmtId="209" fontId="25" fillId="33" borderId="10" xfId="60" applyNumberFormat="1" applyFont="1" applyFill="1" applyBorder="1">
      <alignment/>
      <protection/>
    </xf>
    <xf numFmtId="198" fontId="26" fillId="0" borderId="10" xfId="60" applyNumberFormat="1" applyFont="1" applyBorder="1" applyAlignment="1">
      <alignment horizontal="right" vertical="top" wrapText="1"/>
      <protection/>
    </xf>
    <xf numFmtId="210" fontId="25" fillId="0" borderId="10" xfId="60" applyNumberFormat="1" applyFont="1" applyFill="1" applyBorder="1">
      <alignment/>
      <protection/>
    </xf>
    <xf numFmtId="211" fontId="26" fillId="0" borderId="10" xfId="60" applyNumberFormat="1" applyFont="1" applyBorder="1" applyAlignment="1">
      <alignment vertical="top" wrapText="1"/>
      <protection/>
    </xf>
    <xf numFmtId="0" fontId="3" fillId="0" borderId="10" xfId="60" applyFont="1" applyBorder="1" applyAlignment="1">
      <alignment vertical="top" wrapText="1"/>
      <protection/>
    </xf>
    <xf numFmtId="196" fontId="3" fillId="0" borderId="10" xfId="60" applyNumberFormat="1" applyFont="1" applyBorder="1" applyAlignment="1">
      <alignment horizontal="right" vertical="top" wrapText="1"/>
      <protection/>
    </xf>
    <xf numFmtId="4" fontId="3" fillId="0" borderId="10" xfId="60" applyNumberFormat="1" applyFont="1" applyBorder="1">
      <alignment/>
      <protection/>
    </xf>
    <xf numFmtId="210" fontId="25" fillId="33" borderId="10" xfId="60" applyNumberFormat="1" applyFont="1" applyFill="1" applyBorder="1" applyAlignment="1">
      <alignment horizontal="center"/>
      <protection/>
    </xf>
    <xf numFmtId="1" fontId="25" fillId="0" borderId="10" xfId="60" applyNumberFormat="1" applyFont="1" applyBorder="1" applyAlignment="1">
      <alignment/>
      <protection/>
    </xf>
    <xf numFmtId="196" fontId="3" fillId="0" borderId="10" xfId="60" applyNumberFormat="1" applyFont="1" applyBorder="1" applyAlignment="1">
      <alignment/>
      <protection/>
    </xf>
    <xf numFmtId="0" fontId="3" fillId="0" borderId="10" xfId="58" applyFont="1" applyFill="1" applyBorder="1" applyAlignment="1">
      <alignment horizontal="right"/>
      <protection/>
    </xf>
    <xf numFmtId="197" fontId="3" fillId="0" borderId="10" xfId="58" applyNumberFormat="1" applyFont="1" applyFill="1" applyBorder="1" applyAlignment="1">
      <alignment horizontal="right"/>
      <protection/>
    </xf>
    <xf numFmtId="0" fontId="3" fillId="0" borderId="10" xfId="58" applyFont="1" applyFill="1" applyBorder="1">
      <alignment/>
      <protection/>
    </xf>
    <xf numFmtId="4" fontId="3" fillId="0" borderId="10" xfId="58" applyNumberFormat="1" applyFont="1" applyFill="1" applyBorder="1">
      <alignment/>
      <protection/>
    </xf>
    <xf numFmtId="196" fontId="3" fillId="0" borderId="10" xfId="58" applyNumberFormat="1" applyFont="1" applyFill="1" applyBorder="1">
      <alignment/>
      <protection/>
    </xf>
    <xf numFmtId="211" fontId="3" fillId="0" borderId="10" xfId="58" applyNumberFormat="1" applyFont="1" applyFill="1" applyBorder="1">
      <alignment/>
      <protection/>
    </xf>
    <xf numFmtId="197" fontId="3" fillId="0" borderId="10" xfId="58" applyNumberFormat="1" applyFont="1" applyFill="1" applyBorder="1">
      <alignment/>
      <protection/>
    </xf>
    <xf numFmtId="3" fontId="3" fillId="0" borderId="10" xfId="60" applyNumberFormat="1" applyFont="1" applyBorder="1" applyAlignment="1">
      <alignment vertical="top" wrapText="1"/>
      <protection/>
    </xf>
    <xf numFmtId="196" fontId="26" fillId="0" borderId="10" xfId="60" applyNumberFormat="1" applyFont="1" applyBorder="1" applyAlignment="1">
      <alignment vertical="top" wrapText="1"/>
      <protection/>
    </xf>
    <xf numFmtId="4" fontId="26" fillId="0" borderId="10" xfId="58" applyNumberFormat="1" applyFont="1" applyBorder="1">
      <alignment/>
      <protection/>
    </xf>
    <xf numFmtId="1" fontId="25" fillId="33" borderId="10" xfId="60" applyNumberFormat="1" applyFont="1" applyFill="1" applyBorder="1" applyAlignment="1">
      <alignment horizontal="center"/>
      <protection/>
    </xf>
    <xf numFmtId="198" fontId="26" fillId="0" borderId="10" xfId="60" applyNumberFormat="1" applyFont="1" applyBorder="1" applyAlignment="1">
      <alignment vertical="top" wrapText="1"/>
      <protection/>
    </xf>
    <xf numFmtId="197" fontId="26" fillId="0" borderId="10" xfId="58" applyNumberFormat="1" applyFont="1" applyBorder="1" applyAlignment="1">
      <alignment horizontal="right"/>
      <protection/>
    </xf>
    <xf numFmtId="0" fontId="26" fillId="0" borderId="10" xfId="60" applyFont="1" applyBorder="1" applyAlignment="1">
      <alignment vertical="top" wrapText="1"/>
      <protection/>
    </xf>
    <xf numFmtId="196" fontId="3" fillId="0" borderId="10" xfId="60" applyNumberFormat="1" applyFont="1" applyBorder="1" applyAlignment="1">
      <alignment vertical="top" wrapText="1"/>
      <protection/>
    </xf>
    <xf numFmtId="4" fontId="3" fillId="0" borderId="10" xfId="60" applyNumberFormat="1" applyFont="1" applyBorder="1" applyAlignment="1">
      <alignment vertical="top" wrapText="1"/>
      <protection/>
    </xf>
    <xf numFmtId="198" fontId="3" fillId="0" borderId="10" xfId="60" applyNumberFormat="1" applyFont="1" applyBorder="1" applyAlignment="1">
      <alignment vertical="top" wrapText="1"/>
      <protection/>
    </xf>
    <xf numFmtId="3" fontId="25" fillId="0" borderId="10" xfId="60" applyNumberFormat="1" applyFont="1" applyFill="1" applyBorder="1" applyAlignment="1">
      <alignment/>
      <protection/>
    </xf>
    <xf numFmtId="196" fontId="25" fillId="0" borderId="10" xfId="60" applyNumberFormat="1" applyFont="1" applyFill="1" applyBorder="1" applyAlignment="1">
      <alignment/>
      <protection/>
    </xf>
    <xf numFmtId="4" fontId="26" fillId="0" borderId="10" xfId="60" applyNumberFormat="1" applyFont="1" applyFill="1" applyBorder="1" applyAlignment="1">
      <alignment/>
      <protection/>
    </xf>
    <xf numFmtId="198" fontId="25" fillId="0" borderId="10" xfId="60" applyNumberFormat="1" applyFont="1" applyFill="1" applyBorder="1" applyAlignment="1">
      <alignment/>
      <protection/>
    </xf>
    <xf numFmtId="198" fontId="26" fillId="0" borderId="10" xfId="60" applyNumberFormat="1" applyFont="1" applyFill="1" applyBorder="1" applyAlignment="1">
      <alignment/>
      <protection/>
    </xf>
    <xf numFmtId="0" fontId="25" fillId="0" borderId="12" xfId="60" applyFont="1" applyFill="1" applyBorder="1" applyAlignment="1">
      <alignment/>
      <protection/>
    </xf>
    <xf numFmtId="0" fontId="25" fillId="0" borderId="16" xfId="60" applyFont="1" applyFill="1" applyBorder="1" applyAlignment="1">
      <alignment/>
      <protection/>
    </xf>
    <xf numFmtId="207" fontId="26" fillId="0" borderId="10" xfId="60" applyNumberFormat="1" applyFont="1" applyFill="1" applyBorder="1">
      <alignment/>
      <protection/>
    </xf>
    <xf numFmtId="196" fontId="25" fillId="0" borderId="10" xfId="60" applyNumberFormat="1" applyFont="1" applyFill="1" applyBorder="1">
      <alignment/>
      <protection/>
    </xf>
    <xf numFmtId="4" fontId="26" fillId="33" borderId="10" xfId="60" applyNumberFormat="1" applyFont="1" applyFill="1" applyBorder="1" applyAlignment="1">
      <alignment/>
      <protection/>
    </xf>
    <xf numFmtId="198" fontId="26" fillId="0" borderId="10" xfId="60" applyNumberFormat="1" applyFont="1" applyBorder="1">
      <alignment/>
      <protection/>
    </xf>
    <xf numFmtId="1" fontId="3" fillId="0" borderId="10" xfId="60" applyNumberFormat="1" applyFont="1" applyBorder="1" applyAlignment="1">
      <alignment horizontal="center"/>
      <protection/>
    </xf>
    <xf numFmtId="198" fontId="26" fillId="33" borderId="10" xfId="60" applyNumberFormat="1" applyFont="1" applyFill="1" applyBorder="1" applyAlignment="1">
      <alignment/>
      <protection/>
    </xf>
    <xf numFmtId="0" fontId="26" fillId="0" borderId="12" xfId="60" applyFont="1" applyFill="1" applyBorder="1" applyAlignment="1">
      <alignment/>
      <protection/>
    </xf>
    <xf numFmtId="0" fontId="26" fillId="0" borderId="16" xfId="60" applyFont="1" applyFill="1" applyBorder="1" applyAlignment="1">
      <alignment/>
      <protection/>
    </xf>
    <xf numFmtId="0" fontId="25" fillId="0" borderId="10" xfId="60" applyFont="1" applyBorder="1" applyAlignment="1">
      <alignment horizontal="center"/>
      <protection/>
    </xf>
    <xf numFmtId="3" fontId="26" fillId="0" borderId="10" xfId="60" applyNumberFormat="1" applyFont="1" applyFill="1" applyBorder="1" applyAlignment="1">
      <alignment/>
      <protection/>
    </xf>
    <xf numFmtId="196" fontId="26" fillId="0" borderId="10" xfId="60" applyNumberFormat="1" applyFont="1" applyFill="1" applyBorder="1" applyAlignment="1">
      <alignment/>
      <protection/>
    </xf>
    <xf numFmtId="4" fontId="26" fillId="0" borderId="10" xfId="61" applyNumberFormat="1" applyFont="1" applyBorder="1">
      <alignment/>
      <protection/>
    </xf>
    <xf numFmtId="197" fontId="26" fillId="0" borderId="10" xfId="65" applyNumberFormat="1" applyFont="1" applyBorder="1" applyAlignment="1">
      <alignment horizontal="right"/>
    </xf>
    <xf numFmtId="0" fontId="0" fillId="0" borderId="0" xfId="58">
      <alignment/>
      <protection/>
    </xf>
    <xf numFmtId="0" fontId="48" fillId="0" borderId="0" xfId="58" applyFont="1">
      <alignment/>
      <protection/>
    </xf>
    <xf numFmtId="0" fontId="49" fillId="0" borderId="0" xfId="58" applyFont="1">
      <alignment/>
      <protection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96" fontId="3" fillId="0" borderId="0" xfId="58" applyNumberFormat="1" applyFont="1" applyFill="1">
      <alignment/>
      <protection/>
    </xf>
    <xf numFmtId="4" fontId="3" fillId="0" borderId="0" xfId="58" applyNumberFormat="1" applyFont="1" applyFill="1" applyAlignment="1">
      <alignment/>
      <protection/>
    </xf>
    <xf numFmtId="198" fontId="3" fillId="0" borderId="0" xfId="58" applyNumberFormat="1" applyFont="1" applyFill="1">
      <alignment/>
      <protection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3" fillId="0" borderId="0" xfId="58" applyFont="1">
      <alignment/>
      <protection/>
    </xf>
    <xf numFmtId="0" fontId="25" fillId="0" borderId="12" xfId="58" applyFont="1" applyBorder="1" applyAlignment="1">
      <alignment horizontal="center"/>
      <protection/>
    </xf>
    <xf numFmtId="0" fontId="25" fillId="0" borderId="16" xfId="58" applyFont="1" applyBorder="1" applyAlignment="1">
      <alignment horizontal="center"/>
      <protection/>
    </xf>
    <xf numFmtId="0" fontId="25" fillId="0" borderId="13" xfId="58" applyFont="1" applyBorder="1" applyAlignment="1">
      <alignment horizontal="center"/>
      <protection/>
    </xf>
    <xf numFmtId="0" fontId="25" fillId="0" borderId="15" xfId="58" applyFont="1" applyBorder="1" applyAlignment="1">
      <alignment horizontal="center"/>
      <protection/>
    </xf>
    <xf numFmtId="0" fontId="25" fillId="0" borderId="18" xfId="58" applyFont="1" applyBorder="1" applyAlignment="1">
      <alignment horizontal="center" vertical="center" wrapText="1"/>
      <protection/>
    </xf>
    <xf numFmtId="0" fontId="25" fillId="0" borderId="15" xfId="58" applyFont="1" applyBorder="1" applyAlignment="1">
      <alignment horizontal="center" vertical="center" wrapText="1"/>
      <protection/>
    </xf>
    <xf numFmtId="0" fontId="25" fillId="0" borderId="18" xfId="58" applyFont="1" applyBorder="1" applyAlignment="1">
      <alignment horizontal="center" vertical="center"/>
      <protection/>
    </xf>
    <xf numFmtId="0" fontId="25" fillId="0" borderId="21" xfId="58" applyFont="1" applyBorder="1" applyAlignment="1">
      <alignment horizontal="center" vertical="center"/>
      <protection/>
    </xf>
    <xf numFmtId="0" fontId="25" fillId="0" borderId="22" xfId="58" applyFont="1" applyBorder="1" applyAlignment="1">
      <alignment horizontal="center" vertical="center"/>
      <protection/>
    </xf>
    <xf numFmtId="0" fontId="25" fillId="0" borderId="11" xfId="58" applyFont="1" applyBorder="1" applyAlignment="1">
      <alignment horizontal="center"/>
      <protection/>
    </xf>
    <xf numFmtId="0" fontId="25" fillId="0" borderId="19" xfId="58" applyFont="1" applyBorder="1" applyAlignment="1">
      <alignment horizontal="center" vertical="center" wrapText="1"/>
      <protection/>
    </xf>
    <xf numFmtId="0" fontId="25" fillId="0" borderId="11" xfId="58" applyFont="1" applyBorder="1" applyAlignment="1">
      <alignment horizontal="center" vertical="center" wrapText="1"/>
      <protection/>
    </xf>
    <xf numFmtId="0" fontId="25" fillId="0" borderId="19" xfId="58" applyFont="1" applyBorder="1" applyAlignment="1">
      <alignment horizontal="center" vertical="center"/>
      <protection/>
    </xf>
    <xf numFmtId="0" fontId="25" fillId="0" borderId="0" xfId="58" applyFont="1" applyBorder="1" applyAlignment="1">
      <alignment horizontal="center" vertical="center"/>
      <protection/>
    </xf>
    <xf numFmtId="0" fontId="25" fillId="0" borderId="23" xfId="58" applyFont="1" applyBorder="1" applyAlignment="1">
      <alignment horizontal="center" vertical="center"/>
      <protection/>
    </xf>
    <xf numFmtId="0" fontId="25" fillId="0" borderId="20" xfId="58" applyFont="1" applyBorder="1" applyAlignment="1">
      <alignment horizontal="center" vertical="center"/>
      <protection/>
    </xf>
    <xf numFmtId="0" fontId="25" fillId="0" borderId="14" xfId="58" applyFont="1" applyBorder="1" applyAlignment="1">
      <alignment horizontal="center" vertical="center"/>
      <protection/>
    </xf>
    <xf numFmtId="0" fontId="25" fillId="0" borderId="24" xfId="58" applyFont="1" applyBorder="1" applyAlignment="1">
      <alignment horizontal="center" vertical="center"/>
      <protection/>
    </xf>
    <xf numFmtId="0" fontId="25" fillId="0" borderId="20" xfId="58" applyFont="1" applyBorder="1" applyAlignment="1">
      <alignment horizontal="center" vertical="center" wrapText="1"/>
      <protection/>
    </xf>
    <xf numFmtId="0" fontId="25" fillId="0" borderId="17" xfId="58" applyFont="1" applyBorder="1" applyAlignment="1">
      <alignment horizontal="center" vertical="center" wrapText="1"/>
      <protection/>
    </xf>
    <xf numFmtId="0" fontId="25" fillId="0" borderId="12" xfId="58" applyFont="1" applyBorder="1" applyAlignment="1">
      <alignment horizontal="center" vertical="center"/>
      <protection/>
    </xf>
    <xf numFmtId="0" fontId="25" fillId="0" borderId="16" xfId="58" applyFont="1" applyBorder="1" applyAlignment="1">
      <alignment horizontal="center" vertical="center"/>
      <protection/>
    </xf>
    <xf numFmtId="0" fontId="25" fillId="0" borderId="13" xfId="58" applyFont="1" applyBorder="1" applyAlignment="1">
      <alignment horizontal="center" vertical="center"/>
      <protection/>
    </xf>
    <xf numFmtId="0" fontId="25" fillId="0" borderId="17" xfId="58" applyFont="1" applyBorder="1" applyAlignment="1">
      <alignment horizontal="center"/>
      <protection/>
    </xf>
    <xf numFmtId="0" fontId="25" fillId="0" borderId="20" xfId="58" applyFont="1" applyBorder="1" applyAlignment="1">
      <alignment horizontal="center" vertical="center" wrapText="1"/>
      <protection/>
    </xf>
    <xf numFmtId="0" fontId="25" fillId="0" borderId="17" xfId="58" applyFont="1" applyBorder="1" applyAlignment="1">
      <alignment horizontal="center" vertical="center" wrapText="1"/>
      <protection/>
    </xf>
    <xf numFmtId="0" fontId="25" fillId="0" borderId="0" xfId="58" applyFont="1" applyBorder="1" applyAlignment="1">
      <alignment vertical="center"/>
      <protection/>
    </xf>
    <xf numFmtId="0" fontId="26" fillId="0" borderId="12" xfId="58" applyFont="1" applyBorder="1" applyAlignment="1">
      <alignment horizontal="left" vertical="center" wrapText="1"/>
      <protection/>
    </xf>
    <xf numFmtId="0" fontId="26" fillId="0" borderId="16" xfId="58" applyFont="1" applyBorder="1" applyAlignment="1">
      <alignment horizontal="left" vertical="center" wrapText="1"/>
      <protection/>
    </xf>
    <xf numFmtId="0" fontId="26" fillId="0" borderId="13" xfId="58" applyFont="1" applyBorder="1" applyAlignment="1">
      <alignment horizontal="left" vertical="center" wrapText="1"/>
      <protection/>
    </xf>
    <xf numFmtId="0" fontId="25" fillId="0" borderId="10" xfId="58" applyFont="1" applyBorder="1" applyAlignment="1">
      <alignment vertical="center" wrapText="1"/>
      <protection/>
    </xf>
    <xf numFmtId="0" fontId="25" fillId="0" borderId="0" xfId="58" applyFont="1" applyBorder="1" applyAlignment="1">
      <alignment horizontal="left" vertical="center"/>
      <protection/>
    </xf>
    <xf numFmtId="0" fontId="25" fillId="0" borderId="12" xfId="58" applyFont="1" applyBorder="1" applyAlignment="1">
      <alignment horizontal="left" vertical="center"/>
      <protection/>
    </xf>
    <xf numFmtId="0" fontId="25" fillId="0" borderId="16" xfId="58" applyFont="1" applyBorder="1" applyAlignment="1">
      <alignment horizontal="left" vertical="center"/>
      <protection/>
    </xf>
    <xf numFmtId="0" fontId="25" fillId="0" borderId="10" xfId="58" applyFont="1" applyBorder="1" applyAlignment="1">
      <alignment vertical="center"/>
      <protection/>
    </xf>
    <xf numFmtId="0" fontId="25" fillId="0" borderId="12" xfId="58" applyFont="1" applyBorder="1" applyAlignment="1">
      <alignment horizontal="left" vertical="center" wrapText="1"/>
      <protection/>
    </xf>
    <xf numFmtId="0" fontId="25" fillId="0" borderId="16" xfId="58" applyFont="1" applyBorder="1" applyAlignment="1">
      <alignment horizontal="left" vertical="center" wrapText="1"/>
      <protection/>
    </xf>
    <xf numFmtId="0" fontId="25" fillId="0" borderId="13" xfId="58" applyFont="1" applyBorder="1" applyAlignment="1">
      <alignment horizontal="left" vertical="center" wrapText="1"/>
      <protection/>
    </xf>
    <xf numFmtId="0" fontId="25" fillId="0" borderId="10" xfId="58" applyFont="1" applyBorder="1" applyAlignment="1">
      <alignment horizontal="left" vertical="center" wrapText="1"/>
      <protection/>
    </xf>
    <xf numFmtId="0" fontId="25" fillId="0" borderId="16" xfId="58" applyFont="1" applyBorder="1" applyAlignment="1">
      <alignment vertical="center"/>
      <protection/>
    </xf>
    <xf numFmtId="0" fontId="3" fillId="0" borderId="12" xfId="58" applyFont="1" applyBorder="1" applyAlignment="1">
      <alignment horizontal="center" vertical="top" wrapText="1"/>
      <protection/>
    </xf>
    <xf numFmtId="0" fontId="3" fillId="0" borderId="16" xfId="58" applyFont="1" applyBorder="1" applyAlignment="1">
      <alignment horizontal="center" vertical="top" wrapText="1"/>
      <protection/>
    </xf>
    <xf numFmtId="0" fontId="3" fillId="0" borderId="13" xfId="58" applyFont="1" applyBorder="1" applyAlignment="1">
      <alignment horizontal="center" vertical="top" wrapText="1"/>
      <protection/>
    </xf>
    <xf numFmtId="0" fontId="3" fillId="0" borderId="10" xfId="58" applyFont="1" applyBorder="1">
      <alignment/>
      <protection/>
    </xf>
    <xf numFmtId="198" fontId="3" fillId="0" borderId="10" xfId="58" applyNumberFormat="1" applyFont="1" applyFill="1" applyBorder="1" applyAlignment="1">
      <alignment horizontal="right"/>
      <protection/>
    </xf>
    <xf numFmtId="4" fontId="3" fillId="0" borderId="11" xfId="58" applyNumberFormat="1" applyFont="1" applyFill="1" applyBorder="1" applyAlignment="1">
      <alignment horizontal="right"/>
      <protection/>
    </xf>
    <xf numFmtId="198" fontId="3" fillId="0" borderId="11" xfId="58" applyNumberFormat="1" applyFont="1" applyFill="1" applyBorder="1" applyAlignment="1">
      <alignment horizontal="right"/>
      <protection/>
    </xf>
    <xf numFmtId="0" fontId="25" fillId="0" borderId="10" xfId="58" applyFont="1" applyFill="1" applyBorder="1" applyAlignment="1">
      <alignment horizontal="center"/>
      <protection/>
    </xf>
    <xf numFmtId="0" fontId="3" fillId="0" borderId="0" xfId="58" applyFont="1" applyFill="1">
      <alignment/>
      <protection/>
    </xf>
    <xf numFmtId="4" fontId="26" fillId="0" borderId="10" xfId="58" applyNumberFormat="1" applyFont="1" applyFill="1" applyBorder="1" applyAlignment="1">
      <alignment vertical="top" wrapText="1"/>
      <protection/>
    </xf>
    <xf numFmtId="198" fontId="3" fillId="0" borderId="10" xfId="58" applyNumberFormat="1" applyFont="1" applyFill="1" applyBorder="1" applyAlignment="1">
      <alignment vertical="top" wrapText="1"/>
      <protection/>
    </xf>
    <xf numFmtId="198" fontId="26" fillId="0" borderId="10" xfId="58" applyNumberFormat="1" applyFont="1" applyFill="1" applyBorder="1" applyAlignment="1">
      <alignment vertical="top" wrapText="1"/>
      <protection/>
    </xf>
    <xf numFmtId="0" fontId="26" fillId="0" borderId="10" xfId="58" applyFont="1" applyFill="1" applyBorder="1" applyAlignment="1">
      <alignment horizontal="left"/>
      <protection/>
    </xf>
    <xf numFmtId="4" fontId="25" fillId="0" borderId="10" xfId="58" applyNumberFormat="1" applyFont="1" applyFill="1" applyBorder="1" applyAlignment="1">
      <alignment/>
      <protection/>
    </xf>
    <xf numFmtId="1" fontId="25" fillId="0" borderId="10" xfId="58" applyNumberFormat="1" applyFont="1" applyFill="1" applyBorder="1" applyAlignment="1">
      <alignment/>
      <protection/>
    </xf>
    <xf numFmtId="207" fontId="25" fillId="0" borderId="10" xfId="58" applyNumberFormat="1" applyFont="1" applyFill="1" applyBorder="1">
      <alignment/>
      <protection/>
    </xf>
    <xf numFmtId="1" fontId="25" fillId="0" borderId="10" xfId="58" applyNumberFormat="1" applyFont="1" applyFill="1" applyBorder="1">
      <alignment/>
      <protection/>
    </xf>
    <xf numFmtId="3" fontId="25" fillId="0" borderId="10" xfId="58" applyNumberFormat="1" applyFont="1" applyFill="1" applyBorder="1">
      <alignment/>
      <protection/>
    </xf>
    <xf numFmtId="4" fontId="25" fillId="0" borderId="10" xfId="58" applyNumberFormat="1" applyFont="1" applyFill="1" applyBorder="1" applyAlignment="1">
      <alignment horizontal="right"/>
      <protection/>
    </xf>
    <xf numFmtId="1" fontId="25" fillId="0" borderId="10" xfId="58" applyNumberFormat="1" applyFont="1" applyFill="1" applyBorder="1" applyAlignment="1">
      <alignment horizontal="right"/>
      <protection/>
    </xf>
    <xf numFmtId="49" fontId="25" fillId="0" borderId="10" xfId="58" applyNumberFormat="1" applyFont="1" applyFill="1" applyBorder="1" applyAlignment="1">
      <alignment horizontal="right"/>
      <protection/>
    </xf>
    <xf numFmtId="0" fontId="25" fillId="0" borderId="10" xfId="58" applyFont="1" applyFill="1" applyBorder="1" applyAlignment="1">
      <alignment horizontal="left"/>
      <protection/>
    </xf>
    <xf numFmtId="0" fontId="25" fillId="0" borderId="10" xfId="58" applyFont="1" applyFill="1" applyBorder="1" applyAlignment="1">
      <alignment/>
      <protection/>
    </xf>
    <xf numFmtId="3" fontId="25" fillId="0" borderId="10" xfId="58" applyNumberFormat="1" applyFont="1" applyFill="1" applyBorder="1" applyAlignment="1">
      <alignment/>
      <protection/>
    </xf>
    <xf numFmtId="4" fontId="26" fillId="0" borderId="10" xfId="58" applyNumberFormat="1" applyFont="1" applyFill="1" applyBorder="1" applyAlignment="1">
      <alignment/>
      <protection/>
    </xf>
    <xf numFmtId="207" fontId="26" fillId="0" borderId="10" xfId="58" applyNumberFormat="1" applyFont="1" applyFill="1" applyBorder="1">
      <alignment/>
      <protection/>
    </xf>
    <xf numFmtId="49" fontId="26" fillId="0" borderId="10" xfId="58" applyNumberFormat="1" applyFont="1" applyBorder="1" applyAlignment="1">
      <alignment horizontal="right"/>
      <protection/>
    </xf>
    <xf numFmtId="0" fontId="50" fillId="0" borderId="0" xfId="58" applyFont="1">
      <alignment/>
      <protection/>
    </xf>
    <xf numFmtId="3" fontId="3" fillId="0" borderId="0" xfId="58" applyNumberFormat="1" applyFont="1">
      <alignment/>
      <protection/>
    </xf>
    <xf numFmtId="196" fontId="3" fillId="0" borderId="0" xfId="58" applyNumberFormat="1" applyFont="1">
      <alignment/>
      <protection/>
    </xf>
    <xf numFmtId="0" fontId="0" fillId="0" borderId="0" xfId="58" applyAlignment="1">
      <alignment/>
      <protection/>
    </xf>
    <xf numFmtId="198" fontId="3" fillId="0" borderId="0" xfId="58" applyNumberFormat="1" applyFont="1">
      <alignment/>
      <protection/>
    </xf>
    <xf numFmtId="0" fontId="3" fillId="0" borderId="0" xfId="59" applyFont="1" applyAlignment="1">
      <alignment horizontal="left"/>
      <protection/>
    </xf>
    <xf numFmtId="0" fontId="0" fillId="0" borderId="0" xfId="59">
      <alignment/>
      <protection/>
    </xf>
    <xf numFmtId="0" fontId="3" fillId="0" borderId="0" xfId="59" applyFont="1" applyAlignment="1">
      <alignment horizontal="left"/>
      <protection/>
    </xf>
    <xf numFmtId="0" fontId="3" fillId="0" borderId="0" xfId="59" applyFont="1" applyAlignment="1">
      <alignment/>
      <protection/>
    </xf>
    <xf numFmtId="0" fontId="0" fillId="0" borderId="0" xfId="59" applyAlignment="1">
      <alignment horizontal="left"/>
      <protection/>
    </xf>
    <xf numFmtId="0" fontId="0" fillId="0" borderId="0" xfId="60">
      <alignment/>
      <protection/>
    </xf>
    <xf numFmtId="0" fontId="0" fillId="0" borderId="0" xfId="59" applyAlignment="1">
      <alignment horizontal="center"/>
      <protection/>
    </xf>
    <xf numFmtId="0" fontId="0" fillId="0" borderId="0" xfId="59" applyAlignment="1">
      <alignment horizontal="left"/>
      <protection/>
    </xf>
    <xf numFmtId="0" fontId="0" fillId="0" borderId="0" xfId="59" applyFont="1" applyAlignment="1">
      <alignment horizontal="center"/>
      <protection/>
    </xf>
    <xf numFmtId="0" fontId="0" fillId="0" borderId="0" xfId="59" applyAlignment="1">
      <alignment horizontal="center"/>
      <protection/>
    </xf>
    <xf numFmtId="0" fontId="25" fillId="0" borderId="10" xfId="59" applyFont="1" applyBorder="1" applyAlignment="1">
      <alignment horizontal="center" vertical="center" wrapText="1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horizontal="center" vertical="top" wrapText="1"/>
      <protection/>
    </xf>
    <xf numFmtId="0" fontId="3" fillId="0" borderId="10" xfId="59" applyFont="1" applyBorder="1" applyAlignment="1">
      <alignment horizontal="left" vertical="top" wrapText="1" indent="3"/>
      <protection/>
    </xf>
    <xf numFmtId="0" fontId="3" fillId="0" borderId="10" xfId="59" applyFont="1" applyBorder="1" applyAlignment="1">
      <alignment horizontal="left" vertical="top" wrapText="1" indent="2"/>
      <protection/>
    </xf>
    <xf numFmtId="0" fontId="3" fillId="0" borderId="10" xfId="59" applyFont="1" applyBorder="1" applyAlignment="1">
      <alignment horizontal="left" vertical="top" wrapText="1" indent="1"/>
      <protection/>
    </xf>
    <xf numFmtId="0" fontId="26" fillId="0" borderId="10" xfId="59" applyFont="1" applyBorder="1" applyAlignment="1">
      <alignment horizontal="left" vertical="top"/>
      <protection/>
    </xf>
    <xf numFmtId="0" fontId="30" fillId="0" borderId="10" xfId="59" applyFont="1" applyBorder="1" applyAlignment="1">
      <alignment horizontal="left"/>
      <protection/>
    </xf>
    <xf numFmtId="0" fontId="3" fillId="0" borderId="10" xfId="59" applyFont="1" applyBorder="1" applyAlignment="1">
      <alignment vertical="top"/>
      <protection/>
    </xf>
    <xf numFmtId="0" fontId="48" fillId="0" borderId="10" xfId="58" applyFont="1" applyFill="1" applyBorder="1">
      <alignment/>
      <protection/>
    </xf>
    <xf numFmtId="0" fontId="3" fillId="0" borderId="10" xfId="0" applyFont="1" applyFill="1" applyBorder="1" applyAlignment="1">
      <alignment horizontal="center" vertical="top" wrapText="1"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0" fontId="26" fillId="0" borderId="10" xfId="59" applyFont="1" applyFill="1" applyBorder="1" applyAlignment="1">
      <alignment horizontal="left" vertical="top"/>
      <protection/>
    </xf>
    <xf numFmtId="0" fontId="30" fillId="0" borderId="10" xfId="59" applyFont="1" applyFill="1" applyBorder="1" applyAlignment="1">
      <alignment horizontal="left"/>
      <protection/>
    </xf>
    <xf numFmtId="2" fontId="3" fillId="0" borderId="10" xfId="0" applyNumberFormat="1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Fill="1" applyAlignment="1">
      <alignment/>
    </xf>
    <xf numFmtId="0" fontId="3" fillId="0" borderId="10" xfId="58" applyFont="1" applyFill="1" applyBorder="1" applyAlignment="1">
      <alignment horizontal="center" vertical="top" wrapText="1"/>
      <protection/>
    </xf>
    <xf numFmtId="2" fontId="26" fillId="0" borderId="10" xfId="0" applyNumberFormat="1" applyFont="1" applyFill="1" applyBorder="1" applyAlignment="1">
      <alignment vertical="top" wrapText="1"/>
    </xf>
    <xf numFmtId="0" fontId="26" fillId="0" borderId="10" xfId="0" applyFont="1" applyFill="1" applyBorder="1" applyAlignment="1">
      <alignment vertical="top" wrapText="1"/>
    </xf>
    <xf numFmtId="0" fontId="26" fillId="0" borderId="12" xfId="59" applyFont="1" applyFill="1" applyBorder="1" applyAlignment="1">
      <alignment horizontal="left"/>
      <protection/>
    </xf>
    <xf numFmtId="0" fontId="26" fillId="0" borderId="13" xfId="59" applyFont="1" applyFill="1" applyBorder="1" applyAlignment="1">
      <alignment horizontal="left"/>
      <protection/>
    </xf>
    <xf numFmtId="0" fontId="26" fillId="0" borderId="10" xfId="59" applyFont="1" applyFill="1" applyBorder="1" applyAlignment="1">
      <alignment horizontal="center"/>
      <protection/>
    </xf>
    <xf numFmtId="4" fontId="26" fillId="0" borderId="10" xfId="58" applyNumberFormat="1" applyFont="1" applyFill="1" applyBorder="1" applyAlignment="1">
      <alignment vertical="top"/>
      <protection/>
    </xf>
    <xf numFmtId="4" fontId="26" fillId="0" borderId="10" xfId="0" applyNumberFormat="1" applyFont="1" applyFill="1" applyBorder="1" applyAlignment="1">
      <alignment vertical="top" wrapText="1"/>
    </xf>
    <xf numFmtId="0" fontId="3" fillId="0" borderId="0" xfId="0" applyFon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_Izvještaj o nerealizovanim dobicima-gubicima za I-III mjesec" xfId="59"/>
    <cellStyle name="Normal_Sheet1" xfId="60"/>
    <cellStyle name="Normal_STRUKTURA ULAGANJA" xfId="61"/>
    <cellStyle name="Note" xfId="62"/>
    <cellStyle name="Output" xfId="63"/>
    <cellStyle name="Percent" xfId="64"/>
    <cellStyle name="Percent 2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7.8515625" style="0" customWidth="1"/>
    <col min="2" max="2" width="48.00390625" style="0" customWidth="1"/>
    <col min="3" max="3" width="5.7109375" style="0" customWidth="1"/>
    <col min="4" max="4" width="11.57421875" style="0" customWidth="1"/>
    <col min="5" max="5" width="11.8515625" style="0" customWidth="1"/>
    <col min="6" max="7" width="11.140625" style="0" bestFit="1" customWidth="1"/>
  </cols>
  <sheetData>
    <row r="1" spans="1:2" ht="12.75">
      <c r="A1" s="4" t="s">
        <v>489</v>
      </c>
      <c r="B1" s="4"/>
    </row>
    <row r="2" spans="1:2" ht="12.75">
      <c r="A2" s="4" t="s">
        <v>501</v>
      </c>
      <c r="B2" s="4"/>
    </row>
    <row r="3" spans="1:2" ht="12.75">
      <c r="A3" s="4" t="s">
        <v>498</v>
      </c>
      <c r="B3" s="4"/>
    </row>
    <row r="4" spans="1:2" ht="12.75">
      <c r="A4" s="4" t="s">
        <v>499</v>
      </c>
      <c r="B4" s="4"/>
    </row>
    <row r="5" spans="1:2" ht="12.75">
      <c r="A5" s="4" t="s">
        <v>490</v>
      </c>
      <c r="B5" s="4"/>
    </row>
    <row r="6" spans="1:2" ht="12.75">
      <c r="A6" s="4" t="s">
        <v>491</v>
      </c>
      <c r="B6" s="4"/>
    </row>
    <row r="7" spans="1:2" ht="12.75">
      <c r="A7" s="4"/>
      <c r="B7" s="4"/>
    </row>
    <row r="8" spans="1:5" ht="12.75">
      <c r="A8" s="114" t="s">
        <v>293</v>
      </c>
      <c r="B8" s="114"/>
      <c r="C8" s="114"/>
      <c r="D8" s="114"/>
      <c r="E8" s="114"/>
    </row>
    <row r="9" spans="1:5" ht="12.75">
      <c r="A9" s="114" t="s">
        <v>294</v>
      </c>
      <c r="B9" s="114"/>
      <c r="C9" s="114"/>
      <c r="D9" s="114"/>
      <c r="E9" s="114"/>
    </row>
    <row r="10" spans="1:5" ht="12.75">
      <c r="A10" s="115" t="s">
        <v>500</v>
      </c>
      <c r="B10" s="115"/>
      <c r="C10" s="115"/>
      <c r="D10" s="115"/>
      <c r="E10" s="115"/>
    </row>
    <row r="11" spans="1:5" ht="12.75">
      <c r="A11" s="4"/>
      <c r="B11" s="5"/>
      <c r="C11" s="5"/>
      <c r="D11" s="5"/>
      <c r="E11" s="5" t="s">
        <v>55</v>
      </c>
    </row>
    <row r="12" spans="1:5" ht="33.75">
      <c r="A12" s="6" t="s">
        <v>0</v>
      </c>
      <c r="B12" s="6" t="s">
        <v>1</v>
      </c>
      <c r="C12" s="6" t="s">
        <v>2</v>
      </c>
      <c r="D12" s="6" t="s">
        <v>3</v>
      </c>
      <c r="E12" s="6" t="s">
        <v>292</v>
      </c>
    </row>
    <row r="13" spans="1:5" ht="12.75">
      <c r="A13" s="7">
        <v>1</v>
      </c>
      <c r="B13" s="7">
        <v>2</v>
      </c>
      <c r="C13" s="7">
        <v>3</v>
      </c>
      <c r="D13" s="7">
        <v>4</v>
      </c>
      <c r="E13" s="7">
        <v>5</v>
      </c>
    </row>
    <row r="14" spans="1:6" ht="12.75">
      <c r="A14" s="8"/>
      <c r="B14" s="28" t="s">
        <v>295</v>
      </c>
      <c r="C14" s="9" t="s">
        <v>7</v>
      </c>
      <c r="D14" s="31">
        <f>D15+D16+D23+D31+D32</f>
        <v>1420773</v>
      </c>
      <c r="E14" s="109">
        <f>E15+E16+E23+E31+E32</f>
        <v>1429548</v>
      </c>
      <c r="F14" s="38"/>
    </row>
    <row r="15" spans="1:6" ht="22.5">
      <c r="A15" s="6" t="s">
        <v>296</v>
      </c>
      <c r="B15" s="28" t="s">
        <v>297</v>
      </c>
      <c r="C15" s="9" t="s">
        <v>8</v>
      </c>
      <c r="D15" s="31">
        <v>11424</v>
      </c>
      <c r="E15" s="109">
        <v>9171</v>
      </c>
      <c r="F15" s="38"/>
    </row>
    <row r="16" spans="1:6" ht="12.75">
      <c r="A16" s="6"/>
      <c r="B16" s="28" t="s">
        <v>298</v>
      </c>
      <c r="C16" s="9" t="s">
        <v>9</v>
      </c>
      <c r="D16" s="31">
        <f>SUM(D17:D22)</f>
        <v>1291249</v>
      </c>
      <c r="E16" s="109">
        <f>SUM(E17:E22)</f>
        <v>1303027</v>
      </c>
      <c r="F16" s="38"/>
    </row>
    <row r="17" spans="1:6" ht="22.5">
      <c r="A17" s="6" t="s">
        <v>299</v>
      </c>
      <c r="B17" s="3" t="s">
        <v>300</v>
      </c>
      <c r="C17" s="9" t="s">
        <v>10</v>
      </c>
      <c r="D17" s="48">
        <v>328898</v>
      </c>
      <c r="E17" s="110">
        <v>338318</v>
      </c>
      <c r="F17" s="38"/>
    </row>
    <row r="18" spans="1:6" ht="22.5">
      <c r="A18" s="6" t="s">
        <v>301</v>
      </c>
      <c r="B18" s="2" t="s">
        <v>302</v>
      </c>
      <c r="C18" s="9" t="s">
        <v>11</v>
      </c>
      <c r="D18" s="48">
        <v>392351</v>
      </c>
      <c r="E18" s="110">
        <v>394709</v>
      </c>
      <c r="F18" s="38"/>
    </row>
    <row r="19" spans="1:5" ht="22.5">
      <c r="A19" s="6" t="s">
        <v>303</v>
      </c>
      <c r="B19" s="2" t="s">
        <v>304</v>
      </c>
      <c r="C19" s="9" t="s">
        <v>12</v>
      </c>
      <c r="D19" s="48"/>
      <c r="E19" s="110"/>
    </row>
    <row r="20" spans="1:5" ht="22.5">
      <c r="A20" s="6" t="s">
        <v>305</v>
      </c>
      <c r="B20" s="2" t="s">
        <v>306</v>
      </c>
      <c r="C20" s="9" t="s">
        <v>13</v>
      </c>
      <c r="D20" s="48">
        <v>570000</v>
      </c>
      <c r="E20" s="110">
        <v>570000</v>
      </c>
    </row>
    <row r="21" spans="1:5" ht="22.5">
      <c r="A21" s="6" t="s">
        <v>307</v>
      </c>
      <c r="B21" s="2" t="s">
        <v>308</v>
      </c>
      <c r="C21" s="9" t="s">
        <v>14</v>
      </c>
      <c r="D21" s="48"/>
      <c r="E21" s="110"/>
    </row>
    <row r="22" spans="1:5" ht="12.75">
      <c r="A22" s="6">
        <v>250</v>
      </c>
      <c r="B22" s="2" t="s">
        <v>309</v>
      </c>
      <c r="C22" s="9" t="s">
        <v>15</v>
      </c>
      <c r="D22" s="48"/>
      <c r="E22" s="110"/>
    </row>
    <row r="23" spans="1:6" ht="12.75">
      <c r="A23" s="6"/>
      <c r="B23" s="28" t="s">
        <v>310</v>
      </c>
      <c r="C23" s="9" t="s">
        <v>16</v>
      </c>
      <c r="D23" s="48">
        <f>SUM(D24:D30)</f>
        <v>117350</v>
      </c>
      <c r="E23" s="110">
        <f>SUM(E24:E30)</f>
        <v>117350</v>
      </c>
      <c r="F23" s="38"/>
    </row>
    <row r="24" spans="1:6" ht="12.75">
      <c r="A24" s="6">
        <v>300</v>
      </c>
      <c r="B24" s="2" t="s">
        <v>311</v>
      </c>
      <c r="C24" s="9" t="s">
        <v>17</v>
      </c>
      <c r="D24" s="48"/>
      <c r="E24" s="110"/>
      <c r="F24" s="38"/>
    </row>
    <row r="25" spans="1:5" ht="12.75">
      <c r="A25" s="6">
        <v>301</v>
      </c>
      <c r="B25" s="2" t="s">
        <v>312</v>
      </c>
      <c r="C25" s="9" t="s">
        <v>18</v>
      </c>
      <c r="D25" s="48"/>
      <c r="E25" s="110"/>
    </row>
    <row r="26" spans="1:5" ht="12.75">
      <c r="A26" s="6">
        <v>302</v>
      </c>
      <c r="B26" s="2" t="s">
        <v>313</v>
      </c>
      <c r="C26" s="9" t="s">
        <v>19</v>
      </c>
      <c r="D26" s="48"/>
      <c r="E26" s="110"/>
    </row>
    <row r="27" spans="1:5" ht="12.75">
      <c r="A27" s="6">
        <v>303</v>
      </c>
      <c r="B27" s="2" t="s">
        <v>314</v>
      </c>
      <c r="C27" s="9" t="s">
        <v>20</v>
      </c>
      <c r="D27" s="48"/>
      <c r="E27" s="110"/>
    </row>
    <row r="28" spans="1:5" ht="12.75">
      <c r="A28" s="6">
        <v>304</v>
      </c>
      <c r="B28" s="2" t="s">
        <v>315</v>
      </c>
      <c r="C28" s="9" t="s">
        <v>21</v>
      </c>
      <c r="D28" s="48"/>
      <c r="E28" s="110"/>
    </row>
    <row r="29" spans="1:5" ht="12.75">
      <c r="A29" s="6">
        <v>309</v>
      </c>
      <c r="B29" s="2" t="s">
        <v>316</v>
      </c>
      <c r="C29" s="9" t="s">
        <v>22</v>
      </c>
      <c r="D29" s="48">
        <v>117350</v>
      </c>
      <c r="E29" s="110">
        <v>117350</v>
      </c>
    </row>
    <row r="30" spans="1:5" ht="22.5">
      <c r="A30" s="6" t="s">
        <v>317</v>
      </c>
      <c r="B30" s="2" t="s">
        <v>318</v>
      </c>
      <c r="C30" s="9" t="s">
        <v>23</v>
      </c>
      <c r="D30" s="48"/>
      <c r="E30" s="110"/>
    </row>
    <row r="31" spans="1:5" ht="12.75">
      <c r="A31" s="6">
        <v>320</v>
      </c>
      <c r="B31" s="28" t="s">
        <v>319</v>
      </c>
      <c r="C31" s="9" t="s">
        <v>24</v>
      </c>
      <c r="D31" s="48"/>
      <c r="E31" s="110"/>
    </row>
    <row r="32" spans="1:5" ht="12.75">
      <c r="A32" s="6">
        <v>33</v>
      </c>
      <c r="B32" s="28" t="s">
        <v>320</v>
      </c>
      <c r="C32" s="9" t="s">
        <v>25</v>
      </c>
      <c r="D32" s="31">
        <v>750</v>
      </c>
      <c r="E32" s="109">
        <v>0</v>
      </c>
    </row>
    <row r="33" spans="1:5" ht="12.75">
      <c r="A33" s="6"/>
      <c r="B33" s="28" t="s">
        <v>321</v>
      </c>
      <c r="C33" s="9" t="s">
        <v>26</v>
      </c>
      <c r="D33" s="31">
        <f>D34+D38+D43+D44+D47+D50+D51+D52</f>
        <v>8892</v>
      </c>
      <c r="E33" s="109">
        <f>E34+E38+E43+E44+E47+E50+E51+E52</f>
        <v>7927</v>
      </c>
    </row>
    <row r="34" spans="1:5" ht="12.75">
      <c r="A34" s="6">
        <v>40</v>
      </c>
      <c r="B34" s="28" t="s">
        <v>322</v>
      </c>
      <c r="C34" s="9" t="s">
        <v>27</v>
      </c>
      <c r="D34" s="31">
        <f>SUM(D35:D37)</f>
        <v>0</v>
      </c>
      <c r="E34" s="109">
        <f>SUM(E35:E37)</f>
        <v>0</v>
      </c>
    </row>
    <row r="35" spans="1:5" ht="12.75">
      <c r="A35" s="6">
        <v>400.401</v>
      </c>
      <c r="B35" s="2" t="s">
        <v>323</v>
      </c>
      <c r="C35" s="9" t="s">
        <v>28</v>
      </c>
      <c r="D35" s="48"/>
      <c r="E35" s="110"/>
    </row>
    <row r="36" spans="1:5" ht="12.75">
      <c r="A36" s="6">
        <v>403</v>
      </c>
      <c r="B36" s="2" t="s">
        <v>324</v>
      </c>
      <c r="C36" s="9" t="s">
        <v>29</v>
      </c>
      <c r="D36" s="48"/>
      <c r="E36" s="110"/>
    </row>
    <row r="37" spans="1:5" ht="12.75">
      <c r="A37" s="6">
        <v>404</v>
      </c>
      <c r="B37" s="2" t="s">
        <v>325</v>
      </c>
      <c r="C37" s="9" t="s">
        <v>30</v>
      </c>
      <c r="D37" s="48"/>
      <c r="E37" s="110"/>
    </row>
    <row r="38" spans="1:5" ht="12.75">
      <c r="A38" s="6">
        <v>41</v>
      </c>
      <c r="B38" s="28" t="s">
        <v>326</v>
      </c>
      <c r="C38" s="9" t="s">
        <v>31</v>
      </c>
      <c r="D38" s="48">
        <f>SUM(D39:D42)</f>
        <v>829</v>
      </c>
      <c r="E38" s="110">
        <f>SUM(E39:E42)</f>
        <v>1492</v>
      </c>
    </row>
    <row r="39" spans="1:5" ht="12.75">
      <c r="A39" s="6">
        <v>410</v>
      </c>
      <c r="B39" s="2" t="s">
        <v>327</v>
      </c>
      <c r="C39" s="9" t="s">
        <v>32</v>
      </c>
      <c r="D39" s="48"/>
      <c r="E39" s="110">
        <v>182</v>
      </c>
    </row>
    <row r="40" spans="1:5" ht="12.75">
      <c r="A40" s="6">
        <v>414</v>
      </c>
      <c r="B40" s="2" t="s">
        <v>328</v>
      </c>
      <c r="C40" s="9" t="s">
        <v>33</v>
      </c>
      <c r="D40" s="48"/>
      <c r="E40" s="110"/>
    </row>
    <row r="41" spans="1:5" ht="12.75">
      <c r="A41" s="6">
        <v>415</v>
      </c>
      <c r="B41" s="2" t="s">
        <v>329</v>
      </c>
      <c r="C41" s="9" t="s">
        <v>34</v>
      </c>
      <c r="D41" s="48"/>
      <c r="E41" s="110"/>
    </row>
    <row r="42" spans="1:5" ht="22.5">
      <c r="A42" s="6" t="s">
        <v>330</v>
      </c>
      <c r="B42" s="2" t="s">
        <v>331</v>
      </c>
      <c r="C42" s="9" t="s">
        <v>35</v>
      </c>
      <c r="D42" s="31">
        <v>829</v>
      </c>
      <c r="E42" s="109">
        <v>1310</v>
      </c>
    </row>
    <row r="43" spans="1:5" ht="22.5">
      <c r="A43" s="6" t="s">
        <v>332</v>
      </c>
      <c r="B43" s="28" t="s">
        <v>333</v>
      </c>
      <c r="C43" s="9" t="s">
        <v>36</v>
      </c>
      <c r="D43" s="31">
        <v>8063</v>
      </c>
      <c r="E43" s="109">
        <v>6435</v>
      </c>
    </row>
    <row r="44" spans="1:5" ht="12.75">
      <c r="A44" s="6">
        <v>43</v>
      </c>
      <c r="B44" s="28" t="s">
        <v>334</v>
      </c>
      <c r="C44" s="9" t="s">
        <v>37</v>
      </c>
      <c r="D44" s="31">
        <f>D45+D46</f>
        <v>0</v>
      </c>
      <c r="E44" s="109">
        <f>E45+E46</f>
        <v>0</v>
      </c>
    </row>
    <row r="45" spans="1:5" ht="12.75">
      <c r="A45" s="6">
        <v>430</v>
      </c>
      <c r="B45" s="2" t="s">
        <v>335</v>
      </c>
      <c r="C45" s="9" t="s">
        <v>38</v>
      </c>
      <c r="D45" s="31"/>
      <c r="E45" s="109"/>
    </row>
    <row r="46" spans="1:5" ht="12.75">
      <c r="A46" s="6">
        <v>431.439</v>
      </c>
      <c r="B46" s="2" t="s">
        <v>336</v>
      </c>
      <c r="C46" s="9" t="s">
        <v>39</v>
      </c>
      <c r="D46" s="31"/>
      <c r="E46" s="109"/>
    </row>
    <row r="47" spans="1:5" ht="12.75">
      <c r="A47" s="6">
        <v>44</v>
      </c>
      <c r="B47" s="28" t="s">
        <v>337</v>
      </c>
      <c r="C47" s="9" t="s">
        <v>40</v>
      </c>
      <c r="D47" s="31">
        <f>D48+D49</f>
        <v>0</v>
      </c>
      <c r="E47" s="109">
        <f>E48+E49</f>
        <v>0</v>
      </c>
    </row>
    <row r="48" spans="1:5" ht="12.75">
      <c r="A48" s="6">
        <v>440.441</v>
      </c>
      <c r="B48" s="2" t="s">
        <v>338</v>
      </c>
      <c r="C48" s="9" t="s">
        <v>41</v>
      </c>
      <c r="D48" s="31"/>
      <c r="E48" s="109"/>
    </row>
    <row r="49" spans="1:5" ht="12.75">
      <c r="A49" s="6">
        <v>449</v>
      </c>
      <c r="B49" s="2" t="s">
        <v>339</v>
      </c>
      <c r="C49" s="9" t="s">
        <v>42</v>
      </c>
      <c r="D49" s="31"/>
      <c r="E49" s="109"/>
    </row>
    <row r="50" spans="1:5" ht="12.75">
      <c r="A50" s="6">
        <v>450</v>
      </c>
      <c r="B50" s="28" t="s">
        <v>340</v>
      </c>
      <c r="C50" s="9" t="s">
        <v>43</v>
      </c>
      <c r="D50" s="31"/>
      <c r="E50" s="109"/>
    </row>
    <row r="51" spans="1:5" ht="12.75">
      <c r="A51" s="6">
        <v>460</v>
      </c>
      <c r="B51" s="28" t="s">
        <v>341</v>
      </c>
      <c r="C51" s="9" t="s">
        <v>44</v>
      </c>
      <c r="D51" s="31"/>
      <c r="E51" s="109"/>
    </row>
    <row r="52" spans="1:5" ht="12.75">
      <c r="A52" s="6">
        <v>47</v>
      </c>
      <c r="B52" s="28" t="s">
        <v>342</v>
      </c>
      <c r="C52" s="9" t="s">
        <v>45</v>
      </c>
      <c r="D52" s="31"/>
      <c r="E52" s="109"/>
    </row>
    <row r="53" spans="1:5" ht="12.75">
      <c r="A53" s="6"/>
      <c r="B53" s="28" t="s">
        <v>343</v>
      </c>
      <c r="C53" s="9" t="s">
        <v>46</v>
      </c>
      <c r="D53" s="31">
        <f>D14-D33</f>
        <v>1411881</v>
      </c>
      <c r="E53" s="109">
        <f>E14-E33</f>
        <v>1421621</v>
      </c>
    </row>
    <row r="54" spans="1:5" ht="12.75" customHeight="1">
      <c r="A54" s="6"/>
      <c r="B54" s="70" t="s">
        <v>390</v>
      </c>
      <c r="C54" s="9" t="s">
        <v>47</v>
      </c>
      <c r="D54" s="31">
        <f>SUM(D56-D70+D61+D73+D67)</f>
        <v>1411881</v>
      </c>
      <c r="E54" s="109">
        <f>SUM(E56-E70+E61+E73+E67)</f>
        <v>1421621</v>
      </c>
    </row>
    <row r="55" spans="1:5" ht="12.75">
      <c r="A55" s="6">
        <v>51</v>
      </c>
      <c r="B55" s="28" t="s">
        <v>344</v>
      </c>
      <c r="C55" s="9" t="s">
        <v>48</v>
      </c>
      <c r="D55" s="31">
        <f>D56+D57</f>
        <v>2248232</v>
      </c>
      <c r="E55" s="109">
        <f>E56+E57</f>
        <v>2248232</v>
      </c>
    </row>
    <row r="56" spans="1:5" ht="12.75">
      <c r="A56" s="6">
        <v>510</v>
      </c>
      <c r="B56" s="2" t="s">
        <v>345</v>
      </c>
      <c r="C56" s="9" t="s">
        <v>49</v>
      </c>
      <c r="D56" s="31">
        <v>2248232</v>
      </c>
      <c r="E56" s="109">
        <v>2248232</v>
      </c>
    </row>
    <row r="57" spans="1:7" ht="12.75">
      <c r="A57" s="6">
        <v>512</v>
      </c>
      <c r="B57" s="2" t="s">
        <v>346</v>
      </c>
      <c r="C57" s="9" t="s">
        <v>347</v>
      </c>
      <c r="D57" s="31"/>
      <c r="E57" s="109"/>
      <c r="F57" s="38"/>
      <c r="G57" s="38"/>
    </row>
    <row r="58" spans="1:5" ht="12.75">
      <c r="A58" s="6">
        <v>52</v>
      </c>
      <c r="B58" s="61" t="s">
        <v>348</v>
      </c>
      <c r="C58" s="9" t="s">
        <v>369</v>
      </c>
      <c r="D58" s="31">
        <f>D59+D60</f>
        <v>0</v>
      </c>
      <c r="E58" s="109">
        <f>E59+E60</f>
        <v>0</v>
      </c>
    </row>
    <row r="59" spans="1:5" ht="12.75">
      <c r="A59" s="6">
        <v>520</v>
      </c>
      <c r="B59" s="2" t="s">
        <v>349</v>
      </c>
      <c r="C59" s="9" t="s">
        <v>370</v>
      </c>
      <c r="D59" s="31"/>
      <c r="E59" s="109"/>
    </row>
    <row r="60" spans="1:5" ht="12.75">
      <c r="A60" s="6">
        <v>521</v>
      </c>
      <c r="B60" s="2" t="s">
        <v>350</v>
      </c>
      <c r="C60" s="9" t="s">
        <v>371</v>
      </c>
      <c r="D60" s="31"/>
      <c r="E60" s="109"/>
    </row>
    <row r="61" spans="1:10" ht="12.75">
      <c r="A61" s="6">
        <v>53</v>
      </c>
      <c r="B61" s="28" t="s">
        <v>351</v>
      </c>
      <c r="C61" s="9" t="s">
        <v>372</v>
      </c>
      <c r="D61" s="31">
        <f>SUM(D62:D65)</f>
        <v>-183932</v>
      </c>
      <c r="E61" s="109">
        <f>SUM(E62:E65)</f>
        <v>-185298</v>
      </c>
      <c r="J61" s="38"/>
    </row>
    <row r="62" spans="1:5" ht="22.5">
      <c r="A62" s="6">
        <v>530</v>
      </c>
      <c r="B62" s="3" t="s">
        <v>352</v>
      </c>
      <c r="C62" s="9" t="s">
        <v>373</v>
      </c>
      <c r="D62" s="31">
        <f>(271080-87148)*-1</f>
        <v>-183932</v>
      </c>
      <c r="E62" s="109">
        <v>-185298</v>
      </c>
    </row>
    <row r="63" spans="1:5" ht="12.75">
      <c r="A63" s="6">
        <v>531</v>
      </c>
      <c r="B63" s="2" t="s">
        <v>353</v>
      </c>
      <c r="C63" s="9" t="s">
        <v>374</v>
      </c>
      <c r="D63" s="31"/>
      <c r="E63" s="109"/>
    </row>
    <row r="64" spans="1:5" ht="12.75">
      <c r="A64" s="25">
        <v>533</v>
      </c>
      <c r="B64" s="2" t="s">
        <v>354</v>
      </c>
      <c r="C64" s="9" t="s">
        <v>375</v>
      </c>
      <c r="D64" s="31"/>
      <c r="E64" s="109"/>
    </row>
    <row r="65" spans="1:5" ht="12.75">
      <c r="A65" s="25">
        <v>533</v>
      </c>
      <c r="B65" s="2" t="s">
        <v>391</v>
      </c>
      <c r="C65" s="9" t="s">
        <v>376</v>
      </c>
      <c r="D65" s="31"/>
      <c r="E65" s="109"/>
    </row>
    <row r="66" spans="1:5" ht="12.75">
      <c r="A66" s="6">
        <v>54</v>
      </c>
      <c r="B66" s="62" t="s">
        <v>355</v>
      </c>
      <c r="C66" s="9" t="s">
        <v>377</v>
      </c>
      <c r="D66" s="31"/>
      <c r="E66" s="109"/>
    </row>
    <row r="67" spans="1:5" ht="12.75">
      <c r="A67" s="6">
        <v>55</v>
      </c>
      <c r="B67" s="28" t="s">
        <v>356</v>
      </c>
      <c r="C67" s="9" t="s">
        <v>378</v>
      </c>
      <c r="D67" s="31">
        <f>D68+D69</f>
        <v>0</v>
      </c>
      <c r="E67" s="109">
        <f>E68+E69</f>
        <v>19974</v>
      </c>
    </row>
    <row r="68" spans="1:5" ht="12.75">
      <c r="A68" s="25">
        <v>550</v>
      </c>
      <c r="B68" s="2" t="s">
        <v>357</v>
      </c>
      <c r="C68" s="9" t="s">
        <v>379</v>
      </c>
      <c r="D68" s="31"/>
      <c r="E68" s="109"/>
    </row>
    <row r="69" spans="1:6" ht="12.75">
      <c r="A69" s="16">
        <v>551</v>
      </c>
      <c r="B69" s="2" t="s">
        <v>358</v>
      </c>
      <c r="C69" s="9" t="s">
        <v>380</v>
      </c>
      <c r="D69" s="31"/>
      <c r="E69" s="109">
        <v>19974</v>
      </c>
      <c r="F69" s="57"/>
    </row>
    <row r="70" spans="1:5" ht="12.75">
      <c r="A70" s="16">
        <v>56</v>
      </c>
      <c r="B70" s="28" t="s">
        <v>359</v>
      </c>
      <c r="C70" s="9" t="s">
        <v>381</v>
      </c>
      <c r="D70" s="105">
        <f>D71+D72</f>
        <v>298171</v>
      </c>
      <c r="E70" s="105">
        <f>E71+E72</f>
        <v>316460</v>
      </c>
    </row>
    <row r="71" spans="1:5" ht="12.75">
      <c r="A71" s="25">
        <v>560</v>
      </c>
      <c r="B71" s="2" t="s">
        <v>360</v>
      </c>
      <c r="C71" s="9" t="s">
        <v>382</v>
      </c>
      <c r="D71" s="105">
        <f>E71-E69</f>
        <v>296486</v>
      </c>
      <c r="E71" s="105">
        <f>371761-55301</f>
        <v>316460</v>
      </c>
    </row>
    <row r="72" spans="1:5" ht="12.75">
      <c r="A72" s="64">
        <v>561</v>
      </c>
      <c r="B72" s="65" t="s">
        <v>361</v>
      </c>
      <c r="C72" s="9" t="s">
        <v>383</v>
      </c>
      <c r="D72" s="106">
        <v>1685</v>
      </c>
      <c r="E72" s="106"/>
    </row>
    <row r="73" spans="1:5" ht="12.75">
      <c r="A73" s="16">
        <v>57</v>
      </c>
      <c r="B73" s="62" t="s">
        <v>362</v>
      </c>
      <c r="C73" s="9" t="s">
        <v>384</v>
      </c>
      <c r="D73" s="106">
        <f>D74+D75</f>
        <v>-354248</v>
      </c>
      <c r="E73" s="106">
        <f>E74+E75</f>
        <v>-344827</v>
      </c>
    </row>
    <row r="74" spans="1:5" ht="22.5">
      <c r="A74" s="16">
        <v>570</v>
      </c>
      <c r="B74" s="3" t="s">
        <v>363</v>
      </c>
      <c r="C74" s="9" t="s">
        <v>385</v>
      </c>
      <c r="D74" s="68"/>
      <c r="E74" s="111"/>
    </row>
    <row r="75" spans="1:5" ht="22.5">
      <c r="A75" s="16">
        <v>571</v>
      </c>
      <c r="B75" s="3" t="s">
        <v>364</v>
      </c>
      <c r="C75" s="9" t="s">
        <v>386</v>
      </c>
      <c r="D75" s="31">
        <f>(344827+9421)*-1</f>
        <v>-354248</v>
      </c>
      <c r="E75" s="109">
        <v>-344827</v>
      </c>
    </row>
    <row r="76" spans="1:5" ht="12.75">
      <c r="A76" s="2"/>
      <c r="B76" s="62" t="s">
        <v>365</v>
      </c>
      <c r="C76" s="9" t="s">
        <v>387</v>
      </c>
      <c r="D76" s="31">
        <v>2248232</v>
      </c>
      <c r="E76" s="109">
        <v>2248232</v>
      </c>
    </row>
    <row r="77" spans="1:5" ht="12.75">
      <c r="A77" s="2"/>
      <c r="B77" s="62" t="s">
        <v>366</v>
      </c>
      <c r="C77" s="9" t="s">
        <v>388</v>
      </c>
      <c r="D77" s="26">
        <f>D53/D76</f>
        <v>0.6279961320717791</v>
      </c>
      <c r="E77" s="112">
        <f>E53/E76</f>
        <v>0.6323284251803195</v>
      </c>
    </row>
    <row r="78" spans="1:10" ht="22.5">
      <c r="A78" s="2"/>
      <c r="B78" s="62" t="s">
        <v>367</v>
      </c>
      <c r="C78" s="9" t="s">
        <v>389</v>
      </c>
      <c r="D78" s="31"/>
      <c r="E78" s="109"/>
      <c r="F78" s="58"/>
      <c r="G78" s="58"/>
      <c r="H78" s="58"/>
      <c r="I78" s="58"/>
      <c r="J78" s="58"/>
    </row>
    <row r="79" spans="1:5" ht="12.75">
      <c r="A79" s="1"/>
      <c r="B79" s="2" t="s">
        <v>368</v>
      </c>
      <c r="C79" s="9" t="s">
        <v>392</v>
      </c>
      <c r="D79" s="69"/>
      <c r="E79" s="49"/>
    </row>
    <row r="80" spans="5:10" ht="12.75">
      <c r="E80" s="66"/>
      <c r="F80" s="4"/>
      <c r="G80" s="4"/>
      <c r="H80" s="4"/>
      <c r="I80" s="4"/>
      <c r="J80" s="4"/>
    </row>
    <row r="81" spans="1:10" ht="26.25" customHeight="1">
      <c r="A81" s="4" t="s">
        <v>291</v>
      </c>
      <c r="B81" s="117" t="s">
        <v>492</v>
      </c>
      <c r="C81" s="117"/>
      <c r="D81" s="116" t="s">
        <v>393</v>
      </c>
      <c r="E81" s="116"/>
      <c r="F81" s="4"/>
      <c r="G81" s="4"/>
      <c r="H81" s="4"/>
      <c r="I81" s="4"/>
      <c r="J81" s="4"/>
    </row>
    <row r="82" spans="1:10" ht="12.75">
      <c r="A82" s="4" t="s">
        <v>502</v>
      </c>
      <c r="F82" s="4"/>
      <c r="G82" s="4"/>
      <c r="H82" s="4"/>
      <c r="I82" s="4"/>
      <c r="J82" s="4"/>
    </row>
    <row r="83" spans="4:10" ht="12.75">
      <c r="D83" s="72"/>
      <c r="E83" s="73"/>
      <c r="F83" s="4"/>
      <c r="G83" s="4"/>
      <c r="H83" s="4"/>
      <c r="I83" s="4"/>
      <c r="J83" s="4"/>
    </row>
    <row r="84" spans="4:10" ht="12.75">
      <c r="D84" s="63"/>
      <c r="E84" s="66"/>
      <c r="F84" s="4"/>
      <c r="G84" s="4"/>
      <c r="H84" s="4"/>
      <c r="I84" s="4"/>
      <c r="J84" s="4"/>
    </row>
  </sheetData>
  <sheetProtection/>
  <mergeCells count="5">
    <mergeCell ref="A8:E8"/>
    <mergeCell ref="A9:E9"/>
    <mergeCell ref="A10:E10"/>
    <mergeCell ref="D81:E81"/>
    <mergeCell ref="B81:C81"/>
  </mergeCells>
  <printOptions horizontalCentered="1"/>
  <pageMargins left="0.2362204724409449" right="0.35433070866141736" top="0.3937007874015748" bottom="0" header="0.42" footer="0.19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1" sqref="A1:F6"/>
    </sheetView>
  </sheetViews>
  <sheetFormatPr defaultColWidth="9.140625" defaultRowHeight="12.75"/>
  <cols>
    <col min="1" max="1" width="1.28515625" style="0" customWidth="1"/>
    <col min="4" max="4" width="8.421875" style="0" customWidth="1"/>
    <col min="5" max="5" width="8.00390625" style="0" customWidth="1"/>
    <col min="6" max="7" width="7.8515625" style="0" customWidth="1"/>
    <col min="8" max="8" width="9.57421875" style="0" customWidth="1"/>
    <col min="9" max="9" width="9.8515625" style="0" customWidth="1"/>
  </cols>
  <sheetData>
    <row r="1" spans="1:2" ht="12.75">
      <c r="A1" s="4" t="s">
        <v>489</v>
      </c>
      <c r="B1" s="4"/>
    </row>
    <row r="2" spans="1:2" ht="12.75">
      <c r="A2" s="4" t="s">
        <v>510</v>
      </c>
      <c r="B2" s="59"/>
    </row>
    <row r="3" spans="1:2" ht="12.75">
      <c r="A3" s="4" t="s">
        <v>498</v>
      </c>
      <c r="B3" s="4"/>
    </row>
    <row r="4" spans="1:8" ht="12.75">
      <c r="A4" s="4" t="s">
        <v>499</v>
      </c>
      <c r="B4" s="59"/>
      <c r="H4" s="4"/>
    </row>
    <row r="5" spans="1:8" ht="12.75">
      <c r="A5" s="4" t="s">
        <v>490</v>
      </c>
      <c r="B5" s="59"/>
      <c r="H5" s="4"/>
    </row>
    <row r="6" spans="1:2" ht="12.75">
      <c r="A6" s="4" t="s">
        <v>491</v>
      </c>
      <c r="B6" s="59"/>
    </row>
    <row r="7" spans="1:2" ht="12.75">
      <c r="A7" s="4"/>
      <c r="B7" s="4"/>
    </row>
    <row r="8" spans="1:9" ht="12.75">
      <c r="A8" s="135" t="s">
        <v>114</v>
      </c>
      <c r="B8" s="135"/>
      <c r="C8" s="135"/>
      <c r="D8" s="135"/>
      <c r="E8" s="135"/>
      <c r="F8" s="135"/>
      <c r="G8" s="135"/>
      <c r="H8" s="135"/>
      <c r="I8" s="135"/>
    </row>
    <row r="9" spans="1:9" ht="12.75">
      <c r="A9" s="135" t="s">
        <v>113</v>
      </c>
      <c r="B9" s="135"/>
      <c r="C9" s="135"/>
      <c r="D9" s="135"/>
      <c r="E9" s="135"/>
      <c r="F9" s="135"/>
      <c r="G9" s="135"/>
      <c r="H9" s="135"/>
      <c r="I9" s="135"/>
    </row>
    <row r="10" spans="1:9" ht="12.75">
      <c r="A10" s="113"/>
      <c r="B10" s="113"/>
      <c r="C10" s="113"/>
      <c r="D10" s="113"/>
      <c r="E10" s="113"/>
      <c r="F10" s="113"/>
      <c r="G10" s="113"/>
      <c r="H10" s="113"/>
      <c r="I10" s="113"/>
    </row>
    <row r="11" spans="2:9" ht="12.75">
      <c r="B11" s="45" t="s">
        <v>115</v>
      </c>
      <c r="C11" s="4"/>
      <c r="D11" s="4"/>
      <c r="E11" s="4"/>
      <c r="F11" s="4"/>
      <c r="G11" s="4"/>
      <c r="H11" s="4"/>
      <c r="I11" s="4"/>
    </row>
    <row r="12" spans="2:9" ht="56.25">
      <c r="B12" s="133" t="s">
        <v>1</v>
      </c>
      <c r="C12" s="134"/>
      <c r="D12" s="6" t="s">
        <v>221</v>
      </c>
      <c r="E12" s="6" t="s">
        <v>219</v>
      </c>
      <c r="F12" s="6" t="s">
        <v>222</v>
      </c>
      <c r="G12" s="6" t="s">
        <v>223</v>
      </c>
      <c r="H12" s="6" t="s">
        <v>220</v>
      </c>
      <c r="I12" s="6" t="s">
        <v>224</v>
      </c>
    </row>
    <row r="13" spans="2:9" ht="12.75">
      <c r="B13" s="131"/>
      <c r="C13" s="132"/>
      <c r="D13" s="1"/>
      <c r="E13" s="1"/>
      <c r="F13" s="1"/>
      <c r="G13" s="1"/>
      <c r="H13" s="1"/>
      <c r="I13" s="1"/>
    </row>
    <row r="14" spans="2:9" ht="12.75">
      <c r="B14" s="131"/>
      <c r="C14" s="132"/>
      <c r="D14" s="1"/>
      <c r="E14" s="1"/>
      <c r="F14" s="1"/>
      <c r="G14" s="1"/>
      <c r="H14" s="1"/>
      <c r="I14" s="1"/>
    </row>
    <row r="15" spans="2:9" ht="12.75">
      <c r="B15" s="131"/>
      <c r="C15" s="132"/>
      <c r="D15" s="1"/>
      <c r="E15" s="1"/>
      <c r="F15" s="1"/>
      <c r="G15" s="1"/>
      <c r="H15" s="1"/>
      <c r="I15" s="1"/>
    </row>
    <row r="16" spans="2:9" ht="12.75">
      <c r="B16" s="137" t="s">
        <v>235</v>
      </c>
      <c r="C16" s="138"/>
      <c r="D16" s="1"/>
      <c r="E16" s="1"/>
      <c r="F16" s="1"/>
      <c r="G16" s="1"/>
      <c r="H16" s="1"/>
      <c r="I16" s="1"/>
    </row>
    <row r="18" ht="12.75">
      <c r="B18" s="45" t="s">
        <v>116</v>
      </c>
    </row>
    <row r="19" spans="2:9" ht="45">
      <c r="B19" s="133" t="s">
        <v>1</v>
      </c>
      <c r="C19" s="134"/>
      <c r="D19" s="133" t="s">
        <v>219</v>
      </c>
      <c r="E19" s="134"/>
      <c r="F19" s="133" t="s">
        <v>222</v>
      </c>
      <c r="G19" s="134"/>
      <c r="H19" s="6" t="s">
        <v>259</v>
      </c>
      <c r="I19" s="22" t="s">
        <v>236</v>
      </c>
    </row>
    <row r="20" spans="2:9" ht="12.75">
      <c r="B20" s="131"/>
      <c r="C20" s="132"/>
      <c r="D20" s="131"/>
      <c r="E20" s="132"/>
      <c r="F20" s="131"/>
      <c r="G20" s="132"/>
      <c r="H20" s="24"/>
      <c r="I20" s="23"/>
    </row>
    <row r="21" spans="2:9" ht="12.75">
      <c r="B21" s="131"/>
      <c r="C21" s="132"/>
      <c r="D21" s="131"/>
      <c r="E21" s="132"/>
      <c r="F21" s="131"/>
      <c r="G21" s="132"/>
      <c r="H21" s="24"/>
      <c r="I21" s="23"/>
    </row>
    <row r="24" spans="1:9" ht="31.5" customHeight="1">
      <c r="A24" s="4" t="s">
        <v>291</v>
      </c>
      <c r="C24" s="136" t="s">
        <v>109</v>
      </c>
      <c r="D24" s="136"/>
      <c r="E24" s="136"/>
      <c r="F24" s="136"/>
      <c r="G24" s="136"/>
      <c r="H24" s="116" t="s">
        <v>393</v>
      </c>
      <c r="I24" s="116"/>
    </row>
    <row r="25" spans="1:13" ht="12.75">
      <c r="A25" s="104" t="s">
        <v>517</v>
      </c>
      <c r="B25" s="4"/>
      <c r="C25" s="4"/>
      <c r="D25" s="139" t="s">
        <v>495</v>
      </c>
      <c r="E25" s="139"/>
      <c r="F25" s="139"/>
      <c r="G25" s="21"/>
      <c r="H25" s="72"/>
      <c r="I25" s="73"/>
      <c r="L25" s="59"/>
      <c r="M25" s="59"/>
    </row>
    <row r="26" ht="12.75">
      <c r="G26" s="21"/>
    </row>
    <row r="28" spans="6:7" ht="12.75">
      <c r="F28" s="136" t="s">
        <v>110</v>
      </c>
      <c r="G28" s="136"/>
    </row>
  </sheetData>
  <sheetProtection/>
  <mergeCells count="20">
    <mergeCell ref="D25:F25"/>
    <mergeCell ref="B21:C21"/>
    <mergeCell ref="F20:G20"/>
    <mergeCell ref="B13:C13"/>
    <mergeCell ref="B14:C14"/>
    <mergeCell ref="B19:C19"/>
    <mergeCell ref="B16:C16"/>
    <mergeCell ref="B20:C20"/>
    <mergeCell ref="D20:E20"/>
    <mergeCell ref="D19:E19"/>
    <mergeCell ref="B15:C15"/>
    <mergeCell ref="F19:G19"/>
    <mergeCell ref="H24:I24"/>
    <mergeCell ref="F21:G21"/>
    <mergeCell ref="A8:I8"/>
    <mergeCell ref="A9:I9"/>
    <mergeCell ref="C24:G24"/>
    <mergeCell ref="F28:G28"/>
    <mergeCell ref="D21:E21"/>
    <mergeCell ref="B12:C12"/>
  </mergeCells>
  <printOptions/>
  <pageMargins left="0.17" right="0.32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A1" sqref="A1:D6"/>
    </sheetView>
  </sheetViews>
  <sheetFormatPr defaultColWidth="9.140625" defaultRowHeight="12.75"/>
  <cols>
    <col min="4" max="4" width="16.421875" style="0" customWidth="1"/>
    <col min="5" max="5" width="11.421875" style="0" customWidth="1"/>
    <col min="6" max="6" width="11.7109375" style="0" customWidth="1"/>
    <col min="7" max="7" width="10.8515625" style="0" customWidth="1"/>
    <col min="8" max="8" width="11.00390625" style="0" customWidth="1"/>
    <col min="9" max="9" width="12.28125" style="0" bestFit="1" customWidth="1"/>
    <col min="10" max="10" width="10.140625" style="0" bestFit="1" customWidth="1"/>
  </cols>
  <sheetData>
    <row r="1" spans="1:2" ht="12.75">
      <c r="A1" s="4" t="s">
        <v>489</v>
      </c>
      <c r="B1" s="4"/>
    </row>
    <row r="2" spans="1:2" ht="12.75">
      <c r="A2" s="4" t="s">
        <v>510</v>
      </c>
      <c r="B2" s="59"/>
    </row>
    <row r="3" spans="1:2" ht="12.75">
      <c r="A3" s="4" t="s">
        <v>498</v>
      </c>
      <c r="B3" s="4"/>
    </row>
    <row r="4" spans="1:2" ht="12.75">
      <c r="A4" s="4" t="s">
        <v>499</v>
      </c>
      <c r="B4" s="59"/>
    </row>
    <row r="5" spans="1:2" ht="12.75">
      <c r="A5" s="4" t="s">
        <v>490</v>
      </c>
      <c r="B5" s="59"/>
    </row>
    <row r="6" spans="1:2" ht="12.75">
      <c r="A6" s="4" t="s">
        <v>491</v>
      </c>
      <c r="B6" s="59"/>
    </row>
    <row r="7" spans="1:2" ht="12.75">
      <c r="A7" s="4"/>
      <c r="B7" s="4"/>
    </row>
    <row r="8" spans="1:8" ht="12.75">
      <c r="A8" s="114" t="s">
        <v>118</v>
      </c>
      <c r="B8" s="114"/>
      <c r="C8" s="114"/>
      <c r="D8" s="114"/>
      <c r="E8" s="114"/>
      <c r="F8" s="114"/>
      <c r="G8" s="114"/>
      <c r="H8" s="114"/>
    </row>
    <row r="9" spans="1:8" ht="12.75">
      <c r="A9" s="163" t="s">
        <v>117</v>
      </c>
      <c r="B9" s="163"/>
      <c r="C9" s="163"/>
      <c r="D9" s="163"/>
      <c r="E9" s="163"/>
      <c r="F9" s="163"/>
      <c r="G9" s="163"/>
      <c r="H9" s="163"/>
    </row>
    <row r="10" spans="1:8" ht="12.75">
      <c r="A10" s="163" t="s">
        <v>516</v>
      </c>
      <c r="B10" s="163"/>
      <c r="C10" s="163"/>
      <c r="D10" s="163"/>
      <c r="E10" s="163"/>
      <c r="F10" s="163"/>
      <c r="G10" s="163"/>
      <c r="H10" s="163"/>
    </row>
    <row r="11" spans="1:8" ht="12.75">
      <c r="A11" s="60"/>
      <c r="B11" s="60"/>
      <c r="C11" s="60"/>
      <c r="D11" s="60"/>
      <c r="E11" s="60"/>
      <c r="F11" s="60"/>
      <c r="G11" s="60"/>
      <c r="H11" s="60"/>
    </row>
    <row r="12" ht="12.75">
      <c r="A12" s="46" t="s">
        <v>119</v>
      </c>
    </row>
    <row r="13" spans="1:8" s="19" customFormat="1" ht="45" customHeight="1">
      <c r="A13" s="6" t="s">
        <v>237</v>
      </c>
      <c r="B13" s="133" t="s">
        <v>120</v>
      </c>
      <c r="C13" s="164"/>
      <c r="D13" s="134"/>
      <c r="E13" s="6" t="s">
        <v>238</v>
      </c>
      <c r="F13" s="6" t="s">
        <v>215</v>
      </c>
      <c r="G13" s="20" t="s">
        <v>239</v>
      </c>
      <c r="H13" s="6" t="s">
        <v>121</v>
      </c>
    </row>
    <row r="14" spans="1:8" ht="12.75">
      <c r="A14" s="8">
        <v>1</v>
      </c>
      <c r="B14" s="18">
        <v>2</v>
      </c>
      <c r="C14" s="102"/>
      <c r="D14" s="101"/>
      <c r="E14" s="8">
        <v>3</v>
      </c>
      <c r="F14" s="8">
        <v>4</v>
      </c>
      <c r="G14" s="18">
        <v>5</v>
      </c>
      <c r="H14" s="8">
        <v>6</v>
      </c>
    </row>
    <row r="15" spans="1:8" ht="12.75">
      <c r="A15" s="8"/>
      <c r="B15" s="153" t="s">
        <v>122</v>
      </c>
      <c r="C15" s="154"/>
      <c r="D15" s="155"/>
      <c r="E15" s="8"/>
      <c r="F15" s="98"/>
      <c r="G15" s="99"/>
      <c r="H15" s="98"/>
    </row>
    <row r="16" spans="1:8" ht="12.75">
      <c r="A16" s="8"/>
      <c r="B16" s="165" t="s">
        <v>102</v>
      </c>
      <c r="C16" s="166"/>
      <c r="D16" s="167"/>
      <c r="E16" s="39"/>
      <c r="F16" s="40"/>
      <c r="G16" s="41"/>
      <c r="H16" s="40"/>
    </row>
    <row r="17" spans="1:8" ht="12.75">
      <c r="A17" s="8"/>
      <c r="B17" s="156" t="s">
        <v>103</v>
      </c>
      <c r="C17" s="157"/>
      <c r="D17" s="158"/>
      <c r="E17" s="39"/>
      <c r="F17" s="40"/>
      <c r="G17" s="41"/>
      <c r="H17" s="40"/>
    </row>
    <row r="18" spans="1:8" ht="12.75">
      <c r="A18" s="103"/>
      <c r="B18" s="171"/>
      <c r="C18" s="172"/>
      <c r="D18" s="173"/>
      <c r="E18" s="35"/>
      <c r="F18" s="100"/>
      <c r="G18" s="34"/>
      <c r="H18" s="42">
        <f>SUM(G18-F18)</f>
        <v>0</v>
      </c>
    </row>
    <row r="19" spans="1:8" ht="12.75">
      <c r="A19" s="51"/>
      <c r="B19" s="171"/>
      <c r="C19" s="172"/>
      <c r="D19" s="173"/>
      <c r="E19" s="36"/>
      <c r="F19" s="34"/>
      <c r="G19" s="34"/>
      <c r="H19" s="42">
        <f>SUM(G19-F19)</f>
        <v>0</v>
      </c>
    </row>
    <row r="20" spans="1:8" ht="12.75">
      <c r="A20" s="51"/>
      <c r="B20" s="168"/>
      <c r="C20" s="169"/>
      <c r="D20" s="170"/>
      <c r="E20" s="31"/>
      <c r="F20" s="34"/>
      <c r="G20" s="34"/>
      <c r="H20" s="42"/>
    </row>
    <row r="21" spans="1:8" ht="12.75">
      <c r="A21" s="51"/>
      <c r="B21" s="174"/>
      <c r="C21" s="175"/>
      <c r="D21" s="176"/>
      <c r="E21" s="36"/>
      <c r="F21" s="34"/>
      <c r="G21" s="34"/>
      <c r="H21" s="42"/>
    </row>
    <row r="22" spans="1:8" ht="12.75">
      <c r="A22" s="51"/>
      <c r="B22" s="171"/>
      <c r="C22" s="172"/>
      <c r="D22" s="173"/>
      <c r="E22" s="36"/>
      <c r="F22" s="34"/>
      <c r="G22" s="34"/>
      <c r="H22" s="42"/>
    </row>
    <row r="23" spans="1:8" ht="12.75">
      <c r="A23" s="51"/>
      <c r="B23" s="171"/>
      <c r="C23" s="172"/>
      <c r="D23" s="173"/>
      <c r="E23" s="36"/>
      <c r="F23" s="37"/>
      <c r="G23" s="34"/>
      <c r="H23" s="42"/>
    </row>
    <row r="24" spans="1:8" ht="12.75">
      <c r="A24" s="8"/>
      <c r="B24" s="180"/>
      <c r="C24" s="181"/>
      <c r="D24" s="182"/>
      <c r="E24" s="36"/>
      <c r="F24" s="37"/>
      <c r="G24" s="34"/>
      <c r="H24" s="42"/>
    </row>
    <row r="25" spans="1:8" ht="12.75">
      <c r="A25" s="8"/>
      <c r="B25" s="159"/>
      <c r="C25" s="160"/>
      <c r="D25" s="161"/>
      <c r="E25" s="36"/>
      <c r="F25" s="37"/>
      <c r="G25" s="34"/>
      <c r="H25" s="42"/>
    </row>
    <row r="26" spans="1:8" ht="12.75">
      <c r="A26" s="8"/>
      <c r="B26" s="124"/>
      <c r="C26" s="162"/>
      <c r="D26" s="125"/>
      <c r="E26" s="36"/>
      <c r="F26" s="34"/>
      <c r="G26" s="34"/>
      <c r="H26" s="42"/>
    </row>
    <row r="27" spans="1:8" ht="12.75">
      <c r="A27" s="8"/>
      <c r="B27" s="141" t="s">
        <v>104</v>
      </c>
      <c r="C27" s="142"/>
      <c r="D27" s="143"/>
      <c r="E27" s="8"/>
      <c r="F27" s="8"/>
      <c r="G27" s="18"/>
      <c r="H27" s="8"/>
    </row>
    <row r="28" spans="1:8" ht="12.75">
      <c r="A28" s="8"/>
      <c r="B28" s="141" t="s">
        <v>123</v>
      </c>
      <c r="C28" s="142"/>
      <c r="D28" s="143"/>
      <c r="E28" s="8"/>
      <c r="F28" s="8"/>
      <c r="G28" s="18"/>
      <c r="H28" s="8"/>
    </row>
    <row r="29" spans="1:8" ht="12.75" customHeight="1">
      <c r="A29" s="8"/>
      <c r="B29" s="153" t="s">
        <v>124</v>
      </c>
      <c r="C29" s="154"/>
      <c r="D29" s="155"/>
      <c r="E29" s="8"/>
      <c r="F29" s="8"/>
      <c r="G29" s="18"/>
      <c r="H29" s="8"/>
    </row>
    <row r="30" spans="1:8" ht="12.75" customHeight="1">
      <c r="A30" s="8"/>
      <c r="B30" s="141" t="s">
        <v>103</v>
      </c>
      <c r="C30" s="142"/>
      <c r="D30" s="143"/>
      <c r="E30" s="8"/>
      <c r="F30" s="8"/>
      <c r="G30" s="18"/>
      <c r="H30" s="8"/>
    </row>
    <row r="31" spans="1:8" ht="12.75">
      <c r="A31" s="8"/>
      <c r="B31" s="141" t="s">
        <v>104</v>
      </c>
      <c r="C31" s="142"/>
      <c r="D31" s="143"/>
      <c r="E31" s="8"/>
      <c r="F31" s="8"/>
      <c r="G31" s="18"/>
      <c r="H31" s="8"/>
    </row>
    <row r="32" spans="1:8" ht="12.75" customHeight="1">
      <c r="A32" s="8"/>
      <c r="B32" s="141" t="s">
        <v>123</v>
      </c>
      <c r="C32" s="142"/>
      <c r="D32" s="143"/>
      <c r="E32" s="8"/>
      <c r="F32" s="8"/>
      <c r="G32" s="18"/>
      <c r="H32" s="8"/>
    </row>
    <row r="33" spans="1:8" ht="26.25" customHeight="1">
      <c r="A33" s="8"/>
      <c r="B33" s="177" t="s">
        <v>125</v>
      </c>
      <c r="C33" s="178"/>
      <c r="D33" s="179"/>
      <c r="E33" s="8"/>
      <c r="F33" s="8"/>
      <c r="G33" s="18"/>
      <c r="H33" s="8"/>
    </row>
    <row r="34" spans="1:8" ht="25.5" customHeight="1">
      <c r="A34" s="8"/>
      <c r="B34" s="177" t="s">
        <v>243</v>
      </c>
      <c r="C34" s="178"/>
      <c r="D34" s="179"/>
      <c r="E34" s="8"/>
      <c r="F34" s="8"/>
      <c r="G34" s="18"/>
      <c r="H34" s="8"/>
    </row>
    <row r="35" spans="1:8" ht="12.75">
      <c r="A35" s="8"/>
      <c r="B35" s="141" t="s">
        <v>217</v>
      </c>
      <c r="C35" s="142"/>
      <c r="D35" s="143"/>
      <c r="E35" s="8"/>
      <c r="F35" s="8"/>
      <c r="G35" s="18"/>
      <c r="H35" s="8"/>
    </row>
    <row r="36" spans="1:8" ht="48" customHeight="1">
      <c r="A36" s="8"/>
      <c r="B36" s="144" t="s">
        <v>244</v>
      </c>
      <c r="C36" s="145"/>
      <c r="D36" s="146"/>
      <c r="E36" s="8"/>
      <c r="F36" s="8"/>
      <c r="G36" s="18"/>
      <c r="H36" s="8"/>
    </row>
    <row r="37" spans="1:8" ht="12.75" customHeight="1">
      <c r="A37" s="51"/>
      <c r="B37" s="141"/>
      <c r="C37" s="142"/>
      <c r="D37" s="143"/>
      <c r="E37" s="8"/>
      <c r="F37" s="8"/>
      <c r="G37" s="18"/>
      <c r="H37" s="98">
        <f>SUM(G37-F37)</f>
        <v>0</v>
      </c>
    </row>
    <row r="38" spans="1:8" ht="12.75" customHeight="1">
      <c r="A38" s="51"/>
      <c r="B38" s="141"/>
      <c r="C38" s="142"/>
      <c r="D38" s="143"/>
      <c r="E38" s="8"/>
      <c r="F38" s="8"/>
      <c r="G38" s="18"/>
      <c r="H38" s="98">
        <f>SUM(G38-F38)</f>
        <v>0</v>
      </c>
    </row>
    <row r="39" spans="1:8" ht="12.75" customHeight="1">
      <c r="A39" s="51"/>
      <c r="B39" s="141"/>
      <c r="C39" s="142"/>
      <c r="D39" s="143"/>
      <c r="E39" s="8"/>
      <c r="F39" s="8"/>
      <c r="G39" s="18"/>
      <c r="H39" s="98">
        <f>SUM(G39-F39)</f>
        <v>0</v>
      </c>
    </row>
    <row r="40" spans="1:8" ht="12.75" customHeight="1">
      <c r="A40" s="51"/>
      <c r="B40" s="141"/>
      <c r="C40" s="142"/>
      <c r="D40" s="143"/>
      <c r="E40" s="8"/>
      <c r="F40" s="8"/>
      <c r="G40" s="18"/>
      <c r="H40" s="98">
        <f>SUM(G40-F40)</f>
        <v>0</v>
      </c>
    </row>
    <row r="41" spans="1:8" ht="26.25" customHeight="1">
      <c r="A41" s="8"/>
      <c r="B41" s="144" t="s">
        <v>245</v>
      </c>
      <c r="C41" s="145"/>
      <c r="D41" s="146"/>
      <c r="E41" s="8"/>
      <c r="F41" s="8"/>
      <c r="G41" s="18"/>
      <c r="H41" s="8"/>
    </row>
    <row r="42" spans="1:8" ht="12.75" customHeight="1">
      <c r="A42" s="8"/>
      <c r="B42" s="141" t="s">
        <v>246</v>
      </c>
      <c r="C42" s="142"/>
      <c r="D42" s="143"/>
      <c r="E42" s="8"/>
      <c r="F42" s="8"/>
      <c r="G42" s="18"/>
      <c r="H42" s="8"/>
    </row>
    <row r="43" spans="1:8" ht="12.75" customHeight="1">
      <c r="A43" s="8"/>
      <c r="B43" s="141" t="s">
        <v>247</v>
      </c>
      <c r="C43" s="142"/>
      <c r="D43" s="143"/>
      <c r="E43" s="8"/>
      <c r="F43" s="8"/>
      <c r="G43" s="18"/>
      <c r="H43" s="8"/>
    </row>
    <row r="44" spans="1:8" ht="21" customHeight="1">
      <c r="A44" s="8"/>
      <c r="B44" s="177" t="s">
        <v>248</v>
      </c>
      <c r="C44" s="178"/>
      <c r="D44" s="179"/>
      <c r="E44" s="8"/>
      <c r="F44" s="8"/>
      <c r="G44" s="18"/>
      <c r="H44" s="8"/>
    </row>
    <row r="45" spans="1:8" ht="36" customHeight="1">
      <c r="A45" s="8"/>
      <c r="B45" s="144" t="s">
        <v>249</v>
      </c>
      <c r="C45" s="145"/>
      <c r="D45" s="146"/>
      <c r="E45" s="8"/>
      <c r="F45" s="8"/>
      <c r="G45" s="18"/>
      <c r="H45" s="8"/>
    </row>
    <row r="46" spans="1:8" ht="33.75" customHeight="1">
      <c r="A46" s="8"/>
      <c r="B46" s="144" t="s">
        <v>250</v>
      </c>
      <c r="C46" s="145"/>
      <c r="D46" s="146"/>
      <c r="E46" s="8"/>
      <c r="F46" s="8"/>
      <c r="G46" s="18"/>
      <c r="H46" s="8"/>
    </row>
    <row r="47" spans="1:8" ht="12.75" customHeight="1">
      <c r="A47" s="8"/>
      <c r="B47" s="144" t="s">
        <v>251</v>
      </c>
      <c r="C47" s="145"/>
      <c r="D47" s="146"/>
      <c r="E47" s="8"/>
      <c r="F47" s="8"/>
      <c r="G47" s="18"/>
      <c r="H47" s="8"/>
    </row>
    <row r="48" spans="1:8" ht="12.75" customHeight="1">
      <c r="A48" s="8"/>
      <c r="B48" s="144" t="s">
        <v>252</v>
      </c>
      <c r="C48" s="145"/>
      <c r="D48" s="146"/>
      <c r="E48" s="8"/>
      <c r="F48" s="8"/>
      <c r="G48" s="18"/>
      <c r="H48" s="8"/>
    </row>
    <row r="49" spans="1:8" ht="12.75" customHeight="1">
      <c r="A49" s="8"/>
      <c r="B49" s="144" t="s">
        <v>253</v>
      </c>
      <c r="C49" s="145"/>
      <c r="D49" s="146"/>
      <c r="E49" s="8"/>
      <c r="F49" s="8"/>
      <c r="G49" s="18"/>
      <c r="H49" s="8"/>
    </row>
    <row r="50" spans="1:8" ht="33.75" customHeight="1">
      <c r="A50" s="8"/>
      <c r="B50" s="144" t="s">
        <v>126</v>
      </c>
      <c r="C50" s="145"/>
      <c r="D50" s="146"/>
      <c r="E50" s="8"/>
      <c r="F50" s="8"/>
      <c r="G50" s="18"/>
      <c r="H50" s="8"/>
    </row>
    <row r="51" spans="1:8" ht="33" customHeight="1">
      <c r="A51" s="8"/>
      <c r="B51" s="144" t="s">
        <v>127</v>
      </c>
      <c r="C51" s="145"/>
      <c r="D51" s="146"/>
      <c r="E51" s="39">
        <f>SUM(E18+E19+E37+E38+E39+E40)</f>
        <v>0</v>
      </c>
      <c r="F51" s="40">
        <f>SUM(F18+F19+F37+F38+F39+F40)</f>
        <v>0</v>
      </c>
      <c r="G51" s="40">
        <f>SUM(G18+G19+G37+G38+G39+G40)</f>
        <v>0</v>
      </c>
      <c r="H51" s="40">
        <f>SUM(H18+H19+H37+H38+H39+H40)</f>
        <v>0</v>
      </c>
    </row>
    <row r="52" spans="1:8" ht="33" customHeight="1">
      <c r="A52" s="12"/>
      <c r="B52" s="91"/>
      <c r="C52" s="91"/>
      <c r="D52" s="91"/>
      <c r="E52" s="92"/>
      <c r="F52" s="93"/>
      <c r="G52" s="93"/>
      <c r="H52" s="93"/>
    </row>
    <row r="53" spans="1:8" ht="18.75" customHeight="1">
      <c r="A53" s="183" t="s">
        <v>128</v>
      </c>
      <c r="B53" s="183"/>
      <c r="C53" s="183"/>
      <c r="D53" s="183"/>
      <c r="E53" s="183"/>
      <c r="F53" s="183"/>
      <c r="G53" s="183"/>
      <c r="H53" s="183"/>
    </row>
    <row r="54" spans="1:8" ht="33.75">
      <c r="A54" s="6" t="s">
        <v>237</v>
      </c>
      <c r="B54" s="149"/>
      <c r="C54" s="149"/>
      <c r="D54" s="149"/>
      <c r="E54" s="6" t="s">
        <v>238</v>
      </c>
      <c r="F54" s="6" t="s">
        <v>215</v>
      </c>
      <c r="G54" s="6" t="s">
        <v>239</v>
      </c>
      <c r="H54" s="6" t="s">
        <v>240</v>
      </c>
    </row>
    <row r="55" spans="1:8" ht="12.75">
      <c r="A55" s="8">
        <v>1</v>
      </c>
      <c r="B55" s="141">
        <v>2</v>
      </c>
      <c r="C55" s="142"/>
      <c r="D55" s="143"/>
      <c r="E55" s="8">
        <v>3</v>
      </c>
      <c r="F55" s="8">
        <v>4</v>
      </c>
      <c r="G55" s="8">
        <v>5</v>
      </c>
      <c r="H55" s="8" t="s">
        <v>241</v>
      </c>
    </row>
    <row r="56" spans="1:8" ht="12.75">
      <c r="A56" s="8"/>
      <c r="B56" s="153" t="s">
        <v>242</v>
      </c>
      <c r="C56" s="154"/>
      <c r="D56" s="155"/>
      <c r="E56" s="8"/>
      <c r="F56" s="8"/>
      <c r="G56" s="8"/>
      <c r="H56" s="8"/>
    </row>
    <row r="57" spans="1:8" ht="12.75">
      <c r="A57" s="8"/>
      <c r="B57" s="153" t="s">
        <v>102</v>
      </c>
      <c r="C57" s="154"/>
      <c r="D57" s="155"/>
      <c r="E57" s="47"/>
      <c r="F57" s="52"/>
      <c r="G57" s="27"/>
      <c r="H57" s="94"/>
    </row>
    <row r="58" spans="1:8" ht="12.75">
      <c r="A58" s="8"/>
      <c r="B58" s="141" t="s">
        <v>103</v>
      </c>
      <c r="C58" s="142"/>
      <c r="D58" s="143"/>
      <c r="E58" s="55"/>
      <c r="F58" s="52"/>
      <c r="G58" s="27"/>
      <c r="H58" s="27"/>
    </row>
    <row r="59" spans="1:8" ht="12.75">
      <c r="A59" s="103"/>
      <c r="B59" s="171"/>
      <c r="C59" s="172"/>
      <c r="D59" s="173"/>
      <c r="E59" s="35"/>
      <c r="F59" s="100"/>
      <c r="G59" s="34">
        <v>0</v>
      </c>
      <c r="H59" s="42">
        <f>SUM(G59-F59)</f>
        <v>0</v>
      </c>
    </row>
    <row r="60" spans="1:8" ht="12.75">
      <c r="A60" s="103"/>
      <c r="B60" s="171"/>
      <c r="C60" s="172"/>
      <c r="D60" s="173"/>
      <c r="E60" s="34"/>
      <c r="F60" s="34"/>
      <c r="G60" s="34">
        <v>0</v>
      </c>
      <c r="H60" s="42">
        <f>SUM(G60-F60)</f>
        <v>0</v>
      </c>
    </row>
    <row r="61" spans="1:8" ht="12.75">
      <c r="A61" s="51"/>
      <c r="B61" s="156"/>
      <c r="C61" s="157"/>
      <c r="D61" s="158"/>
      <c r="E61" s="47"/>
      <c r="F61" s="27"/>
      <c r="G61" s="27"/>
      <c r="H61" s="27"/>
    </row>
    <row r="62" spans="1:8" ht="12.75">
      <c r="A62" s="51"/>
      <c r="B62" s="156"/>
      <c r="C62" s="157"/>
      <c r="D62" s="158"/>
      <c r="E62" s="47"/>
      <c r="F62" s="27"/>
      <c r="G62" s="27"/>
      <c r="H62" s="27"/>
    </row>
    <row r="63" spans="1:8" ht="12.75">
      <c r="A63" s="51"/>
      <c r="B63" s="156"/>
      <c r="C63" s="157"/>
      <c r="D63" s="158"/>
      <c r="E63" s="47"/>
      <c r="F63" s="27"/>
      <c r="G63" s="27"/>
      <c r="H63" s="27"/>
    </row>
    <row r="64" spans="1:8" ht="12.75">
      <c r="A64" s="51"/>
      <c r="B64" s="156"/>
      <c r="C64" s="157"/>
      <c r="D64" s="158"/>
      <c r="E64" s="47"/>
      <c r="F64" s="27"/>
      <c r="G64" s="27"/>
      <c r="H64" s="27"/>
    </row>
    <row r="65" spans="1:8" ht="12.75">
      <c r="A65" s="51"/>
      <c r="B65" s="156"/>
      <c r="C65" s="157"/>
      <c r="D65" s="158"/>
      <c r="E65" s="47"/>
      <c r="F65" s="27"/>
      <c r="G65" s="27"/>
      <c r="H65" s="27"/>
    </row>
    <row r="66" spans="1:8" ht="12.75">
      <c r="A66" s="51"/>
      <c r="B66" s="156"/>
      <c r="C66" s="157"/>
      <c r="D66" s="158"/>
      <c r="E66" s="47"/>
      <c r="F66" s="27"/>
      <c r="G66" s="27"/>
      <c r="H66" s="27"/>
    </row>
    <row r="67" spans="1:8" ht="12.75">
      <c r="A67" s="8"/>
      <c r="B67" s="141"/>
      <c r="C67" s="142"/>
      <c r="D67" s="143"/>
      <c r="E67" s="47"/>
      <c r="F67" s="27"/>
      <c r="G67" s="27"/>
      <c r="H67" s="27"/>
    </row>
    <row r="68" spans="1:8" ht="12.75">
      <c r="A68" s="51"/>
      <c r="B68" s="150"/>
      <c r="C68" s="151"/>
      <c r="D68" s="152"/>
      <c r="E68" s="47"/>
      <c r="F68" s="47"/>
      <c r="G68" s="27"/>
      <c r="H68" s="47"/>
    </row>
    <row r="69" spans="1:8" ht="12.75">
      <c r="A69" s="8"/>
      <c r="B69" s="150"/>
      <c r="C69" s="151"/>
      <c r="D69" s="152"/>
      <c r="E69" s="47"/>
      <c r="F69" s="27"/>
      <c r="G69" s="27"/>
      <c r="H69" s="27"/>
    </row>
    <row r="70" spans="1:8" ht="12.75">
      <c r="A70" s="8"/>
      <c r="B70" s="150"/>
      <c r="C70" s="151"/>
      <c r="D70" s="152"/>
      <c r="E70" s="47"/>
      <c r="F70" s="27"/>
      <c r="G70" s="27"/>
      <c r="H70" s="27"/>
    </row>
    <row r="71" spans="1:8" ht="12.75">
      <c r="A71" s="8"/>
      <c r="B71" s="150"/>
      <c r="C71" s="151"/>
      <c r="D71" s="152"/>
      <c r="E71" s="47"/>
      <c r="F71" s="27"/>
      <c r="G71" s="27"/>
      <c r="H71" s="27"/>
    </row>
    <row r="72" spans="1:8" ht="12.75">
      <c r="A72" s="8"/>
      <c r="B72" s="141" t="s">
        <v>104</v>
      </c>
      <c r="C72" s="142"/>
      <c r="D72" s="143"/>
      <c r="E72" s="56"/>
      <c r="F72" s="8"/>
      <c r="G72" s="8"/>
      <c r="H72" s="8"/>
    </row>
    <row r="73" spans="1:8" ht="24" customHeight="1">
      <c r="A73" s="8"/>
      <c r="B73" s="141"/>
      <c r="C73" s="142"/>
      <c r="D73" s="143"/>
      <c r="E73" s="56"/>
      <c r="F73" s="8"/>
      <c r="G73" s="8"/>
      <c r="H73" s="8"/>
    </row>
    <row r="74" spans="1:8" ht="12.75">
      <c r="A74" s="8"/>
      <c r="B74" s="153" t="s">
        <v>129</v>
      </c>
      <c r="C74" s="154"/>
      <c r="D74" s="155"/>
      <c r="E74" s="56"/>
      <c r="F74" s="8"/>
      <c r="G74" s="8"/>
      <c r="H74" s="8"/>
    </row>
    <row r="75" spans="1:8" ht="12.75">
      <c r="A75" s="8"/>
      <c r="B75" s="141" t="s">
        <v>103</v>
      </c>
      <c r="C75" s="142"/>
      <c r="D75" s="143"/>
      <c r="E75" s="56"/>
      <c r="F75" s="8"/>
      <c r="G75" s="8"/>
      <c r="H75" s="8"/>
    </row>
    <row r="76" spans="1:8" ht="12.75">
      <c r="A76" s="8"/>
      <c r="B76" s="141" t="s">
        <v>104</v>
      </c>
      <c r="C76" s="142"/>
      <c r="D76" s="143"/>
      <c r="E76" s="56"/>
      <c r="F76" s="8"/>
      <c r="G76" s="8"/>
      <c r="H76" s="8"/>
    </row>
    <row r="77" spans="1:8" ht="12.75">
      <c r="A77" s="8"/>
      <c r="B77" s="141"/>
      <c r="C77" s="142"/>
      <c r="D77" s="143"/>
      <c r="E77" s="56"/>
      <c r="F77" s="8"/>
      <c r="G77" s="8"/>
      <c r="H77" s="8"/>
    </row>
    <row r="78" spans="1:8" ht="34.5" customHeight="1">
      <c r="A78" s="8"/>
      <c r="B78" s="148" t="s">
        <v>130</v>
      </c>
      <c r="C78" s="149"/>
      <c r="D78" s="149"/>
      <c r="E78" s="47">
        <f>SUM(E59:E77)</f>
        <v>0</v>
      </c>
      <c r="F78" s="27">
        <f>SUM(F59:F77)</f>
        <v>0</v>
      </c>
      <c r="G78" s="27">
        <f>SUM(G59:G77)</f>
        <v>0</v>
      </c>
      <c r="H78" s="27">
        <f>SUM(H59:H77)</f>
        <v>0</v>
      </c>
    </row>
    <row r="79" spans="1:8" ht="12.75">
      <c r="A79" s="12"/>
      <c r="B79" s="91"/>
      <c r="C79" s="91"/>
      <c r="D79" s="91"/>
      <c r="E79" s="54"/>
      <c r="F79" s="53"/>
      <c r="G79" s="53"/>
      <c r="H79" s="53"/>
    </row>
    <row r="80" spans="1:8" ht="12.75">
      <c r="A80" s="96" t="s">
        <v>134</v>
      </c>
      <c r="B80" s="91"/>
      <c r="C80" s="91"/>
      <c r="D80" s="91"/>
      <c r="E80" s="54"/>
      <c r="F80" s="53"/>
      <c r="G80" s="53"/>
      <c r="H80" s="53"/>
    </row>
    <row r="81" spans="1:8" ht="45">
      <c r="A81" s="8" t="s">
        <v>254</v>
      </c>
      <c r="B81" s="150" t="s">
        <v>255</v>
      </c>
      <c r="C81" s="151"/>
      <c r="D81" s="152"/>
      <c r="E81" s="6" t="s">
        <v>219</v>
      </c>
      <c r="F81" s="6" t="s">
        <v>256</v>
      </c>
      <c r="G81" s="6" t="s">
        <v>135</v>
      </c>
      <c r="H81" s="53"/>
    </row>
    <row r="82" spans="1:8" ht="12.75">
      <c r="A82" s="8">
        <v>1</v>
      </c>
      <c r="B82" s="150">
        <v>2</v>
      </c>
      <c r="C82" s="151"/>
      <c r="D82" s="152"/>
      <c r="E82" s="8">
        <v>3</v>
      </c>
      <c r="F82" s="8">
        <v>4</v>
      </c>
      <c r="G82" s="8">
        <v>5</v>
      </c>
      <c r="H82" s="53"/>
    </row>
    <row r="83" spans="1:8" ht="12.75">
      <c r="A83" s="8">
        <v>1</v>
      </c>
      <c r="B83" s="141" t="s">
        <v>225</v>
      </c>
      <c r="C83" s="142"/>
      <c r="D83" s="143"/>
      <c r="E83" s="8"/>
      <c r="F83" s="8"/>
      <c r="G83" s="8"/>
      <c r="H83" s="53"/>
    </row>
    <row r="84" spans="1:8" ht="12.75">
      <c r="A84" s="8">
        <v>2</v>
      </c>
      <c r="B84" s="141" t="s">
        <v>226</v>
      </c>
      <c r="C84" s="142"/>
      <c r="D84" s="143"/>
      <c r="E84" s="8"/>
      <c r="F84" s="8"/>
      <c r="G84" s="8"/>
      <c r="H84" s="53"/>
    </row>
    <row r="85" spans="1:8" ht="12.75">
      <c r="A85" s="8">
        <v>3</v>
      </c>
      <c r="B85" s="141" t="s">
        <v>227</v>
      </c>
      <c r="C85" s="142"/>
      <c r="D85" s="143"/>
      <c r="E85" s="8"/>
      <c r="F85" s="8"/>
      <c r="G85" s="8"/>
      <c r="H85" s="53"/>
    </row>
    <row r="86" spans="1:8" ht="12.75">
      <c r="A86" s="8">
        <v>4</v>
      </c>
      <c r="B86" s="141" t="s">
        <v>228</v>
      </c>
      <c r="C86" s="142"/>
      <c r="D86" s="143"/>
      <c r="E86" s="8"/>
      <c r="F86" s="8"/>
      <c r="G86" s="8"/>
      <c r="H86" s="53"/>
    </row>
    <row r="87" spans="1:8" ht="12.75">
      <c r="A87" s="8">
        <v>5</v>
      </c>
      <c r="B87" s="140" t="s">
        <v>257</v>
      </c>
      <c r="C87" s="140"/>
      <c r="D87" s="140"/>
      <c r="E87" s="8"/>
      <c r="F87" s="8"/>
      <c r="G87" s="8"/>
      <c r="H87" s="53"/>
    </row>
    <row r="88" spans="1:8" ht="24" customHeight="1">
      <c r="A88" s="8">
        <v>6</v>
      </c>
      <c r="B88" s="144" t="s">
        <v>258</v>
      </c>
      <c r="C88" s="145"/>
      <c r="D88" s="146"/>
      <c r="E88" s="8"/>
      <c r="F88" s="8"/>
      <c r="G88" s="8"/>
      <c r="H88" s="53"/>
    </row>
    <row r="89" spans="1:8" ht="12.75">
      <c r="A89" s="12"/>
      <c r="B89" s="147"/>
      <c r="C89" s="147"/>
      <c r="D89" s="147"/>
      <c r="E89" s="12"/>
      <c r="F89" s="12"/>
      <c r="G89" s="12"/>
      <c r="H89" s="12"/>
    </row>
    <row r="90" spans="1:8" ht="26.25" customHeight="1">
      <c r="A90" s="4" t="s">
        <v>291</v>
      </c>
      <c r="B90" s="117" t="s">
        <v>132</v>
      </c>
      <c r="C90" s="117"/>
      <c r="D90" s="196" t="s">
        <v>133</v>
      </c>
      <c r="E90" s="196"/>
      <c r="F90" s="95" t="s">
        <v>131</v>
      </c>
      <c r="G90" s="116" t="s">
        <v>393</v>
      </c>
      <c r="H90" s="116"/>
    </row>
    <row r="91" spans="1:8" ht="12.75">
      <c r="A91" s="104" t="s">
        <v>517</v>
      </c>
      <c r="D91" s="197" t="s">
        <v>494</v>
      </c>
      <c r="E91" s="197"/>
      <c r="F91" s="4"/>
      <c r="G91" s="72"/>
      <c r="H91" s="73"/>
    </row>
    <row r="92" spans="2:9" ht="12.75">
      <c r="B92" s="71"/>
      <c r="D92" s="4"/>
      <c r="E92" s="4"/>
      <c r="F92" s="4"/>
      <c r="I92" s="4"/>
    </row>
    <row r="93" spans="1:9" ht="12.75">
      <c r="A93" s="4"/>
      <c r="B93" s="4"/>
      <c r="C93" s="4"/>
      <c r="F93" s="4"/>
      <c r="G93" s="4"/>
      <c r="H93" s="4"/>
      <c r="I93" s="4"/>
    </row>
  </sheetData>
  <sheetProtection/>
  <mergeCells count="80">
    <mergeCell ref="B60:D60"/>
    <mergeCell ref="B61:D61"/>
    <mergeCell ref="B47:D47"/>
    <mergeCell ref="B48:D48"/>
    <mergeCell ref="B49:D49"/>
    <mergeCell ref="B50:D50"/>
    <mergeCell ref="B62:D62"/>
    <mergeCell ref="B63:D63"/>
    <mergeCell ref="B51:D51"/>
    <mergeCell ref="A53:H53"/>
    <mergeCell ref="B54:D54"/>
    <mergeCell ref="B55:D55"/>
    <mergeCell ref="B56:D56"/>
    <mergeCell ref="B57:D57"/>
    <mergeCell ref="B58:D58"/>
    <mergeCell ref="B59:D59"/>
    <mergeCell ref="B44:D44"/>
    <mergeCell ref="B45:D45"/>
    <mergeCell ref="B46:D46"/>
    <mergeCell ref="B39:D39"/>
    <mergeCell ref="B40:D40"/>
    <mergeCell ref="B41:D41"/>
    <mergeCell ref="B42:D42"/>
    <mergeCell ref="B33:D33"/>
    <mergeCell ref="B34:D34"/>
    <mergeCell ref="B35:D35"/>
    <mergeCell ref="B43:D43"/>
    <mergeCell ref="B24:D24"/>
    <mergeCell ref="B37:D37"/>
    <mergeCell ref="B36:D36"/>
    <mergeCell ref="B38:D38"/>
    <mergeCell ref="B27:D27"/>
    <mergeCell ref="B28:D28"/>
    <mergeCell ref="B32:D32"/>
    <mergeCell ref="B18:D18"/>
    <mergeCell ref="B21:D21"/>
    <mergeCell ref="B19:D19"/>
    <mergeCell ref="B22:D22"/>
    <mergeCell ref="B23:D23"/>
    <mergeCell ref="A8:H8"/>
    <mergeCell ref="A9:H9"/>
    <mergeCell ref="A10:H10"/>
    <mergeCell ref="B13:D13"/>
    <mergeCell ref="B15:D15"/>
    <mergeCell ref="B16:D16"/>
    <mergeCell ref="B17:D17"/>
    <mergeCell ref="B20:D20"/>
    <mergeCell ref="B66:D66"/>
    <mergeCell ref="B67:D67"/>
    <mergeCell ref="B68:D68"/>
    <mergeCell ref="B64:D64"/>
    <mergeCell ref="B65:D65"/>
    <mergeCell ref="B25:D25"/>
    <mergeCell ref="B26:D26"/>
    <mergeCell ref="B29:D29"/>
    <mergeCell ref="B30:D30"/>
    <mergeCell ref="B31:D31"/>
    <mergeCell ref="B69:D69"/>
    <mergeCell ref="B70:D70"/>
    <mergeCell ref="B71:D71"/>
    <mergeCell ref="B72:D72"/>
    <mergeCell ref="B73:D73"/>
    <mergeCell ref="B74:D74"/>
    <mergeCell ref="B86:D86"/>
    <mergeCell ref="B75:D75"/>
    <mergeCell ref="B76:D76"/>
    <mergeCell ref="B77:D77"/>
    <mergeCell ref="B78:D78"/>
    <mergeCell ref="B81:D81"/>
    <mergeCell ref="B82:D82"/>
    <mergeCell ref="B87:D87"/>
    <mergeCell ref="B83:D83"/>
    <mergeCell ref="B90:C90"/>
    <mergeCell ref="D90:E90"/>
    <mergeCell ref="G90:H90"/>
    <mergeCell ref="D91:E91"/>
    <mergeCell ref="B88:D88"/>
    <mergeCell ref="B89:D89"/>
    <mergeCell ref="B84:D84"/>
    <mergeCell ref="B85:D85"/>
  </mergeCells>
  <printOptions horizontalCentered="1"/>
  <pageMargins left="0.7480314960629921" right="0.7480314960629921" top="0.5511811023622047" bottom="1.0236220472440944" header="0.6692913385826772" footer="1.062992125984252"/>
  <pageSetup horizontalDpi="600" verticalDpi="600" orientation="portrait" pageOrder="overThenDown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77"/>
  <sheetViews>
    <sheetView zoomScalePageLayoutView="0" workbookViewId="0" topLeftCell="A1">
      <selection activeCell="N25" sqref="N25"/>
    </sheetView>
  </sheetViews>
  <sheetFormatPr defaultColWidth="9.140625" defaultRowHeight="12.75"/>
  <cols>
    <col min="1" max="1" width="1.8515625" style="0" customWidth="1"/>
    <col min="2" max="2" width="5.421875" style="0" customWidth="1"/>
    <col min="3" max="3" width="23.421875" style="0" customWidth="1"/>
    <col min="5" max="5" width="12.8515625" style="0" customWidth="1"/>
    <col min="6" max="6" width="11.140625" style="0" customWidth="1"/>
    <col min="7" max="7" width="12.140625" style="0" customWidth="1"/>
    <col min="8" max="8" width="11.57421875" style="0" customWidth="1"/>
  </cols>
  <sheetData>
    <row r="1" spans="2:8" ht="12.75">
      <c r="B1" s="4" t="s">
        <v>489</v>
      </c>
      <c r="C1" s="4"/>
      <c r="G1" s="4"/>
      <c r="H1" s="4"/>
    </row>
    <row r="2" spans="2:8" ht="12.75">
      <c r="B2" s="4" t="s">
        <v>510</v>
      </c>
      <c r="C2" s="59"/>
      <c r="G2" s="4"/>
      <c r="H2" s="4"/>
    </row>
    <row r="3" spans="2:3" ht="12.75">
      <c r="B3" s="4" t="s">
        <v>498</v>
      </c>
      <c r="C3" s="4"/>
    </row>
    <row r="4" spans="2:3" ht="12.75">
      <c r="B4" s="4" t="s">
        <v>499</v>
      </c>
      <c r="C4" s="59"/>
    </row>
    <row r="5" spans="2:9" ht="12.75">
      <c r="B5" s="4" t="s">
        <v>490</v>
      </c>
      <c r="C5" s="59"/>
      <c r="I5" s="4"/>
    </row>
    <row r="6" spans="2:3" ht="12.75">
      <c r="B6" s="4" t="s">
        <v>491</v>
      </c>
      <c r="C6" s="59"/>
    </row>
    <row r="7" spans="2:3" ht="12.75">
      <c r="B7" s="4"/>
      <c r="C7" s="4"/>
    </row>
    <row r="9" spans="2:5" ht="12.75">
      <c r="B9" s="45" t="s">
        <v>260</v>
      </c>
      <c r="C9" s="46"/>
      <c r="D9" s="46"/>
      <c r="E9" s="46"/>
    </row>
    <row r="10" spans="2:12" ht="25.5" customHeight="1">
      <c r="B10" s="193" t="s">
        <v>261</v>
      </c>
      <c r="C10" s="193"/>
      <c r="D10" s="193"/>
      <c r="E10" s="193"/>
      <c r="F10" s="193"/>
      <c r="G10" s="193"/>
      <c r="H10" s="44"/>
      <c r="I10" s="44"/>
      <c r="J10" s="44"/>
      <c r="K10" s="44"/>
      <c r="L10" s="44"/>
    </row>
    <row r="12" ht="12.75">
      <c r="B12" s="4"/>
    </row>
    <row r="13" spans="1:7" ht="12.75">
      <c r="A13" s="114" t="s">
        <v>137</v>
      </c>
      <c r="B13" s="114"/>
      <c r="C13" s="114"/>
      <c r="D13" s="114"/>
      <c r="E13" s="114"/>
      <c r="F13" s="114"/>
      <c r="G13" s="114"/>
    </row>
    <row r="14" spans="1:7" ht="12.75">
      <c r="A14" s="114" t="s">
        <v>138</v>
      </c>
      <c r="B14" s="114"/>
      <c r="C14" s="114"/>
      <c r="D14" s="114"/>
      <c r="E14" s="114"/>
      <c r="F14" s="114"/>
      <c r="G14" s="114"/>
    </row>
    <row r="16" spans="2:5" ht="12.75">
      <c r="B16" s="46" t="s">
        <v>136</v>
      </c>
      <c r="E16" s="46" t="s">
        <v>516</v>
      </c>
    </row>
    <row r="17" spans="2:7" ht="22.5">
      <c r="B17" s="6" t="s">
        <v>262</v>
      </c>
      <c r="C17" s="6" t="s">
        <v>275</v>
      </c>
      <c r="D17" s="6" t="s">
        <v>214</v>
      </c>
      <c r="E17" s="6" t="s">
        <v>263</v>
      </c>
      <c r="F17" s="6" t="s">
        <v>264</v>
      </c>
      <c r="G17" s="6" t="s">
        <v>265</v>
      </c>
    </row>
    <row r="18" spans="2:7" ht="12.75">
      <c r="B18" s="16">
        <v>1</v>
      </c>
      <c r="C18" s="16">
        <v>2</v>
      </c>
      <c r="D18" s="16">
        <v>3</v>
      </c>
      <c r="E18" s="16">
        <v>4</v>
      </c>
      <c r="F18" s="16">
        <v>5</v>
      </c>
      <c r="G18" s="16">
        <v>6</v>
      </c>
    </row>
    <row r="19" spans="2:7" ht="12.75">
      <c r="B19" s="16">
        <v>1</v>
      </c>
      <c r="C19" s="2"/>
      <c r="D19" s="2"/>
      <c r="E19" s="2"/>
      <c r="F19" s="2"/>
      <c r="G19" s="2"/>
    </row>
    <row r="20" spans="2:7" ht="12.75">
      <c r="B20" s="16">
        <v>2</v>
      </c>
      <c r="C20" s="2"/>
      <c r="D20" s="2"/>
      <c r="E20" s="2"/>
      <c r="F20" s="2"/>
      <c r="G20" s="2"/>
    </row>
    <row r="21" spans="2:7" ht="12.75">
      <c r="B21" s="16">
        <v>3</v>
      </c>
      <c r="C21" s="2"/>
      <c r="D21" s="2"/>
      <c r="E21" s="2"/>
      <c r="F21" s="2"/>
      <c r="G21" s="2"/>
    </row>
    <row r="22" spans="2:7" ht="12.75">
      <c r="B22" s="2"/>
      <c r="C22" s="2" t="s">
        <v>139</v>
      </c>
      <c r="D22" s="2"/>
      <c r="E22" s="2"/>
      <c r="F22" s="2"/>
      <c r="G22" s="2"/>
    </row>
    <row r="23" spans="2:7" ht="12.75">
      <c r="B23" s="13"/>
      <c r="C23" s="13"/>
      <c r="D23" s="13"/>
      <c r="E23" s="13"/>
      <c r="F23" s="13"/>
      <c r="G23" s="13"/>
    </row>
    <row r="24" spans="2:7" ht="12.75">
      <c r="B24" s="46" t="s">
        <v>140</v>
      </c>
      <c r="E24" s="192" t="s">
        <v>141</v>
      </c>
      <c r="F24" s="192"/>
      <c r="G24" s="192"/>
    </row>
    <row r="25" spans="2:7" ht="12.75">
      <c r="B25" s="184" t="s">
        <v>142</v>
      </c>
      <c r="C25" s="185"/>
      <c r="D25" s="185"/>
      <c r="E25" s="185"/>
      <c r="F25" s="185"/>
      <c r="G25" s="186"/>
    </row>
    <row r="26" spans="2:7" ht="22.5">
      <c r="B26" s="6" t="s">
        <v>262</v>
      </c>
      <c r="C26" s="6" t="s">
        <v>266</v>
      </c>
      <c r="D26" s="133" t="s">
        <v>270</v>
      </c>
      <c r="E26" s="134"/>
      <c r="F26" s="6" t="s">
        <v>271</v>
      </c>
      <c r="G26" s="6" t="s">
        <v>272</v>
      </c>
    </row>
    <row r="27" spans="2:7" ht="11.25" customHeight="1">
      <c r="B27" s="16">
        <v>1</v>
      </c>
      <c r="C27" s="16">
        <v>2</v>
      </c>
      <c r="D27" s="124">
        <v>3</v>
      </c>
      <c r="E27" s="125"/>
      <c r="F27" s="16">
        <v>4</v>
      </c>
      <c r="G27" s="16">
        <v>5</v>
      </c>
    </row>
    <row r="28" spans="2:7" ht="12.75">
      <c r="B28" s="16">
        <v>1</v>
      </c>
      <c r="C28" s="2"/>
      <c r="D28" s="124"/>
      <c r="E28" s="125"/>
      <c r="F28" s="2"/>
      <c r="G28" s="2"/>
    </row>
    <row r="29" spans="2:7" ht="12.75">
      <c r="B29" s="16">
        <v>2</v>
      </c>
      <c r="C29" s="2"/>
      <c r="D29" s="124"/>
      <c r="E29" s="125"/>
      <c r="F29" s="2"/>
      <c r="G29" s="2"/>
    </row>
    <row r="30" spans="2:7" ht="12.75">
      <c r="B30" s="16">
        <v>3</v>
      </c>
      <c r="C30" s="2"/>
      <c r="D30" s="124"/>
      <c r="E30" s="125"/>
      <c r="F30" s="2"/>
      <c r="G30" s="2"/>
    </row>
    <row r="31" spans="2:7" ht="12.75">
      <c r="B31" s="2">
        <v>4</v>
      </c>
      <c r="C31" s="2" t="s">
        <v>273</v>
      </c>
      <c r="D31" s="124"/>
      <c r="E31" s="125"/>
      <c r="F31" s="2"/>
      <c r="G31" s="2"/>
    </row>
    <row r="32" spans="2:7" ht="12.75">
      <c r="B32" s="184" t="s">
        <v>143</v>
      </c>
      <c r="C32" s="185"/>
      <c r="D32" s="185"/>
      <c r="E32" s="185"/>
      <c r="F32" s="185"/>
      <c r="G32" s="186"/>
    </row>
    <row r="33" spans="2:7" ht="22.5">
      <c r="B33" s="6" t="s">
        <v>262</v>
      </c>
      <c r="C33" s="6" t="s">
        <v>266</v>
      </c>
      <c r="D33" s="133" t="s">
        <v>267</v>
      </c>
      <c r="E33" s="134"/>
      <c r="F33" s="6" t="s">
        <v>268</v>
      </c>
      <c r="G33" s="6" t="s">
        <v>269</v>
      </c>
    </row>
    <row r="34" spans="2:7" ht="13.5" customHeight="1">
      <c r="B34" s="16">
        <v>1</v>
      </c>
      <c r="C34" s="16">
        <v>2</v>
      </c>
      <c r="D34" s="124">
        <v>3</v>
      </c>
      <c r="E34" s="125"/>
      <c r="F34" s="16">
        <v>4</v>
      </c>
      <c r="G34" s="16">
        <v>5</v>
      </c>
    </row>
    <row r="35" spans="2:7" ht="12.75">
      <c r="B35" s="16">
        <v>1</v>
      </c>
      <c r="C35" s="2"/>
      <c r="D35" s="124"/>
      <c r="E35" s="125"/>
      <c r="F35" s="2"/>
      <c r="G35" s="2"/>
    </row>
    <row r="36" spans="2:7" ht="12.75">
      <c r="B36" s="16">
        <v>2</v>
      </c>
      <c r="C36" s="2"/>
      <c r="D36" s="124"/>
      <c r="E36" s="125"/>
      <c r="F36" s="2"/>
      <c r="G36" s="2"/>
    </row>
    <row r="37" spans="2:7" ht="12.75">
      <c r="B37" s="16">
        <v>3</v>
      </c>
      <c r="C37" s="2"/>
      <c r="D37" s="124"/>
      <c r="E37" s="125"/>
      <c r="F37" s="2"/>
      <c r="G37" s="2"/>
    </row>
    <row r="38" spans="2:7" ht="12.75">
      <c r="B38" s="16">
        <v>4</v>
      </c>
      <c r="C38" s="2" t="s">
        <v>274</v>
      </c>
      <c r="D38" s="124"/>
      <c r="E38" s="125"/>
      <c r="F38" s="2"/>
      <c r="G38" s="2"/>
    </row>
    <row r="39" spans="2:7" ht="12.75">
      <c r="B39" s="184" t="s">
        <v>144</v>
      </c>
      <c r="C39" s="186"/>
      <c r="D39" s="131"/>
      <c r="E39" s="132"/>
      <c r="F39" s="1"/>
      <c r="G39" s="1"/>
    </row>
    <row r="42" ht="12.75">
      <c r="B42" s="46" t="s">
        <v>148</v>
      </c>
    </row>
    <row r="43" spans="2:7" ht="12.75">
      <c r="B43" s="189" t="s">
        <v>145</v>
      </c>
      <c r="C43" s="189"/>
      <c r="D43" s="189"/>
      <c r="E43" s="189"/>
      <c r="F43" s="189"/>
      <c r="G43" s="189"/>
    </row>
    <row r="45" spans="2:8" ht="45">
      <c r="B45" s="133" t="s">
        <v>275</v>
      </c>
      <c r="C45" s="134"/>
      <c r="D45" s="6" t="s">
        <v>276</v>
      </c>
      <c r="E45" s="6" t="s">
        <v>277</v>
      </c>
      <c r="F45" s="6" t="s">
        <v>219</v>
      </c>
      <c r="G45" s="6" t="s">
        <v>278</v>
      </c>
      <c r="H45" s="25" t="s">
        <v>279</v>
      </c>
    </row>
    <row r="46" spans="2:8" ht="12.75">
      <c r="B46" s="184" t="s">
        <v>146</v>
      </c>
      <c r="C46" s="185"/>
      <c r="D46" s="185"/>
      <c r="E46" s="185"/>
      <c r="F46" s="185"/>
      <c r="G46" s="185"/>
      <c r="H46" s="186"/>
    </row>
    <row r="47" spans="2:8" ht="12.75">
      <c r="B47" s="168" t="s">
        <v>105</v>
      </c>
      <c r="C47" s="170"/>
      <c r="D47" s="1"/>
      <c r="E47" s="1"/>
      <c r="F47" s="1"/>
      <c r="G47" s="1"/>
      <c r="H47" s="1"/>
    </row>
    <row r="48" spans="2:8" ht="12.75">
      <c r="B48" s="168" t="s">
        <v>101</v>
      </c>
      <c r="C48" s="170"/>
      <c r="D48" s="1"/>
      <c r="E48" s="1"/>
      <c r="F48" s="1"/>
      <c r="G48" s="1"/>
      <c r="H48" s="1"/>
    </row>
    <row r="49" spans="2:8" ht="12.75">
      <c r="B49" s="168" t="s">
        <v>107</v>
      </c>
      <c r="C49" s="170"/>
      <c r="D49" s="1"/>
      <c r="E49" s="1"/>
      <c r="F49" s="1"/>
      <c r="G49" s="1"/>
      <c r="H49" s="1"/>
    </row>
    <row r="50" spans="2:8" ht="12.75">
      <c r="B50" s="168" t="s">
        <v>280</v>
      </c>
      <c r="C50" s="170"/>
      <c r="D50" s="1"/>
      <c r="E50" s="1"/>
      <c r="F50" s="1"/>
      <c r="G50" s="1"/>
      <c r="H50" s="1"/>
    </row>
    <row r="51" spans="2:8" ht="12.75">
      <c r="B51" s="184" t="s">
        <v>147</v>
      </c>
      <c r="C51" s="185"/>
      <c r="D51" s="185"/>
      <c r="E51" s="185"/>
      <c r="F51" s="185"/>
      <c r="G51" s="185"/>
      <c r="H51" s="186"/>
    </row>
    <row r="52" spans="2:8" ht="12.75">
      <c r="B52" s="168" t="s">
        <v>105</v>
      </c>
      <c r="C52" s="170"/>
      <c r="D52" s="1"/>
      <c r="E52" s="1"/>
      <c r="F52" s="1"/>
      <c r="G52" s="1"/>
      <c r="H52" s="1"/>
    </row>
    <row r="53" spans="2:8" ht="12.75">
      <c r="B53" s="168" t="s">
        <v>101</v>
      </c>
      <c r="C53" s="170"/>
      <c r="D53" s="1"/>
      <c r="E53" s="1"/>
      <c r="F53" s="1"/>
      <c r="G53" s="1"/>
      <c r="H53" s="1"/>
    </row>
    <row r="54" spans="2:8" ht="12.75">
      <c r="B54" s="168" t="s">
        <v>107</v>
      </c>
      <c r="C54" s="170"/>
      <c r="D54" s="1"/>
      <c r="E54" s="1"/>
      <c r="F54" s="1"/>
      <c r="G54" s="1"/>
      <c r="H54" s="1"/>
    </row>
    <row r="55" spans="2:8" ht="12.75">
      <c r="B55" s="124" t="s">
        <v>280</v>
      </c>
      <c r="C55" s="125"/>
      <c r="D55" s="1"/>
      <c r="E55" s="1"/>
      <c r="F55" s="1"/>
      <c r="G55" s="1"/>
      <c r="H55" s="1"/>
    </row>
    <row r="56" spans="2:8" ht="12.75">
      <c r="B56" s="191" t="s">
        <v>149</v>
      </c>
      <c r="C56" s="191"/>
      <c r="D56" s="191"/>
      <c r="E56" s="191"/>
      <c r="F56" s="191"/>
      <c r="G56" s="191"/>
      <c r="H56" s="191"/>
    </row>
    <row r="57" spans="2:8" ht="22.5">
      <c r="B57" s="150" t="s">
        <v>275</v>
      </c>
      <c r="C57" s="152"/>
      <c r="D57" s="150" t="s">
        <v>281</v>
      </c>
      <c r="E57" s="152"/>
      <c r="F57" s="6" t="s">
        <v>278</v>
      </c>
      <c r="G57" s="188" t="s">
        <v>282</v>
      </c>
      <c r="H57" s="188"/>
    </row>
    <row r="58" spans="2:8" ht="12.75">
      <c r="B58" s="168" t="s">
        <v>106</v>
      </c>
      <c r="C58" s="170"/>
      <c r="D58" s="131"/>
      <c r="E58" s="132"/>
      <c r="F58" s="1"/>
      <c r="G58" s="187"/>
      <c r="H58" s="187"/>
    </row>
    <row r="59" spans="2:8" ht="12.75">
      <c r="B59" s="168" t="s">
        <v>101</v>
      </c>
      <c r="C59" s="170"/>
      <c r="D59" s="131"/>
      <c r="E59" s="132"/>
      <c r="F59" s="1"/>
      <c r="G59" s="187"/>
      <c r="H59" s="187"/>
    </row>
    <row r="60" spans="2:8" ht="12.75">
      <c r="B60" s="168" t="s">
        <v>107</v>
      </c>
      <c r="C60" s="170"/>
      <c r="D60" s="131"/>
      <c r="E60" s="132"/>
      <c r="F60" s="1"/>
      <c r="G60" s="187"/>
      <c r="H60" s="187"/>
    </row>
    <row r="61" spans="2:8" ht="12.75">
      <c r="B61" s="168" t="s">
        <v>108</v>
      </c>
      <c r="C61" s="170"/>
      <c r="D61" s="131"/>
      <c r="E61" s="132"/>
      <c r="F61" s="1"/>
      <c r="G61" s="187"/>
      <c r="H61" s="187"/>
    </row>
    <row r="62" spans="2:8" ht="12.75">
      <c r="B62" s="168" t="s">
        <v>280</v>
      </c>
      <c r="C62" s="170"/>
      <c r="D62" s="131"/>
      <c r="E62" s="132"/>
      <c r="F62" s="1"/>
      <c r="G62" s="187"/>
      <c r="H62" s="187"/>
    </row>
    <row r="65" spans="2:7" ht="12.75">
      <c r="B65" s="46" t="s">
        <v>150</v>
      </c>
      <c r="E65" s="192" t="s">
        <v>141</v>
      </c>
      <c r="F65" s="192"/>
      <c r="G65" s="192"/>
    </row>
    <row r="66" spans="2:8" ht="12.75">
      <c r="B66" s="150" t="s">
        <v>283</v>
      </c>
      <c r="C66" s="151"/>
      <c r="D66" s="152"/>
      <c r="E66" s="188" t="s">
        <v>284</v>
      </c>
      <c r="F66" s="188"/>
      <c r="G66" s="188" t="s">
        <v>285</v>
      </c>
      <c r="H66" s="188"/>
    </row>
    <row r="67" spans="2:8" ht="12.75">
      <c r="B67" s="168"/>
      <c r="C67" s="169"/>
      <c r="D67" s="170"/>
      <c r="E67" s="187"/>
      <c r="F67" s="187"/>
      <c r="G67" s="187"/>
      <c r="H67" s="187"/>
    </row>
    <row r="68" spans="2:8" ht="12.75">
      <c r="B68" s="168" t="s">
        <v>286</v>
      </c>
      <c r="C68" s="169"/>
      <c r="D68" s="170"/>
      <c r="E68" s="187"/>
      <c r="F68" s="187"/>
      <c r="G68" s="187"/>
      <c r="H68" s="187"/>
    </row>
    <row r="69" spans="2:8" ht="12.75">
      <c r="B69" s="168" t="s">
        <v>287</v>
      </c>
      <c r="C69" s="169"/>
      <c r="D69" s="170"/>
      <c r="E69" s="187"/>
      <c r="F69" s="187"/>
      <c r="G69" s="187"/>
      <c r="H69" s="187"/>
    </row>
    <row r="70" spans="2:8" ht="12.75">
      <c r="B70" s="168" t="s">
        <v>288</v>
      </c>
      <c r="C70" s="169"/>
      <c r="D70" s="170"/>
      <c r="E70" s="187"/>
      <c r="F70" s="187"/>
      <c r="G70" s="187"/>
      <c r="H70" s="187"/>
    </row>
    <row r="71" spans="2:8" ht="12.75">
      <c r="B71" s="131"/>
      <c r="C71" s="190"/>
      <c r="D71" s="132"/>
      <c r="E71" s="187"/>
      <c r="F71" s="187"/>
      <c r="G71" s="187"/>
      <c r="H71" s="187"/>
    </row>
    <row r="75" spans="2:7" ht="12.75">
      <c r="B75" s="4" t="s">
        <v>290</v>
      </c>
      <c r="C75" s="4"/>
      <c r="D75" s="11" t="s">
        <v>54</v>
      </c>
      <c r="E75" s="4"/>
      <c r="F75" s="5" t="s">
        <v>52</v>
      </c>
      <c r="G75" s="5"/>
    </row>
    <row r="76" spans="2:7" ht="12.75">
      <c r="B76" s="104" t="s">
        <v>497</v>
      </c>
      <c r="C76" s="4"/>
      <c r="D76" s="4"/>
      <c r="E76" s="4"/>
      <c r="F76" s="5" t="s">
        <v>53</v>
      </c>
      <c r="G76" s="5"/>
    </row>
    <row r="77" spans="2:7" ht="12.75">
      <c r="B77" s="4"/>
      <c r="C77" s="4"/>
      <c r="E77" s="128" t="s">
        <v>151</v>
      </c>
      <c r="F77" s="128"/>
      <c r="G77" s="128"/>
    </row>
  </sheetData>
  <sheetProtection/>
  <mergeCells count="71">
    <mergeCell ref="B10:G10"/>
    <mergeCell ref="D59:E59"/>
    <mergeCell ref="G57:H57"/>
    <mergeCell ref="D57:E57"/>
    <mergeCell ref="G59:H59"/>
    <mergeCell ref="A13:G13"/>
    <mergeCell ref="A14:G14"/>
    <mergeCell ref="E24:G24"/>
    <mergeCell ref="B25:G25"/>
    <mergeCell ref="G67:H67"/>
    <mergeCell ref="B66:D66"/>
    <mergeCell ref="E65:G65"/>
    <mergeCell ref="G66:H66"/>
    <mergeCell ref="G60:H60"/>
    <mergeCell ref="B60:C60"/>
    <mergeCell ref="D60:E60"/>
    <mergeCell ref="B70:D70"/>
    <mergeCell ref="B71:D71"/>
    <mergeCell ref="B69:D69"/>
    <mergeCell ref="G68:H68"/>
    <mergeCell ref="B56:H56"/>
    <mergeCell ref="G58:H58"/>
    <mergeCell ref="D58:E58"/>
    <mergeCell ref="G61:H61"/>
    <mergeCell ref="B61:C61"/>
    <mergeCell ref="E67:F67"/>
    <mergeCell ref="G62:H62"/>
    <mergeCell ref="E66:F66"/>
    <mergeCell ref="B67:D67"/>
    <mergeCell ref="B39:C39"/>
    <mergeCell ref="B43:G43"/>
    <mergeCell ref="B52:C52"/>
    <mergeCell ref="B48:C48"/>
    <mergeCell ref="B49:C49"/>
    <mergeCell ref="D39:E39"/>
    <mergeCell ref="B62:C62"/>
    <mergeCell ref="E77:G77"/>
    <mergeCell ref="G69:H69"/>
    <mergeCell ref="G70:H70"/>
    <mergeCell ref="E69:F69"/>
    <mergeCell ref="E70:F70"/>
    <mergeCell ref="E71:F71"/>
    <mergeCell ref="G71:H71"/>
    <mergeCell ref="E68:F68"/>
    <mergeCell ref="B68:D68"/>
    <mergeCell ref="B53:C53"/>
    <mergeCell ref="B54:C54"/>
    <mergeCell ref="B55:C55"/>
    <mergeCell ref="B58:C58"/>
    <mergeCell ref="D61:E61"/>
    <mergeCell ref="D62:E62"/>
    <mergeCell ref="B57:C57"/>
    <mergeCell ref="B59:C59"/>
    <mergeCell ref="D26:E26"/>
    <mergeCell ref="D27:E27"/>
    <mergeCell ref="D28:E28"/>
    <mergeCell ref="D29:E29"/>
    <mergeCell ref="D30:E30"/>
    <mergeCell ref="D35:E35"/>
    <mergeCell ref="B32:G32"/>
    <mergeCell ref="D31:E31"/>
    <mergeCell ref="D33:E33"/>
    <mergeCell ref="D34:E34"/>
    <mergeCell ref="D36:E36"/>
    <mergeCell ref="D37:E37"/>
    <mergeCell ref="D38:E38"/>
    <mergeCell ref="B51:H51"/>
    <mergeCell ref="B50:C50"/>
    <mergeCell ref="B45:C45"/>
    <mergeCell ref="B47:C47"/>
    <mergeCell ref="B46:H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7"/>
  <sheetViews>
    <sheetView zoomScalePageLayoutView="0" workbookViewId="0" topLeftCell="A1">
      <selection activeCell="A1" sqref="A1:B6"/>
    </sheetView>
  </sheetViews>
  <sheetFormatPr defaultColWidth="9.140625" defaultRowHeight="12.75"/>
  <cols>
    <col min="2" max="2" width="49.57421875" style="0" customWidth="1"/>
    <col min="4" max="4" width="12.140625" style="0" customWidth="1"/>
    <col min="5" max="5" width="12.00390625" style="0" customWidth="1"/>
  </cols>
  <sheetData>
    <row r="1" spans="1:2" ht="12.75">
      <c r="A1" s="4" t="s">
        <v>489</v>
      </c>
      <c r="B1" s="4"/>
    </row>
    <row r="2" spans="1:2" ht="12.75">
      <c r="A2" s="4" t="s">
        <v>501</v>
      </c>
      <c r="B2" s="4"/>
    </row>
    <row r="3" spans="1:2" ht="12.75">
      <c r="A3" s="4" t="s">
        <v>498</v>
      </c>
      <c r="B3" s="4"/>
    </row>
    <row r="4" spans="1:2" ht="12.75">
      <c r="A4" s="4" t="s">
        <v>499</v>
      </c>
      <c r="B4" s="4"/>
    </row>
    <row r="5" spans="1:2" ht="12.75">
      <c r="A5" s="4" t="s">
        <v>490</v>
      </c>
      <c r="B5" s="4"/>
    </row>
    <row r="6" spans="1:2" ht="12.75">
      <c r="A6" s="4" t="s">
        <v>491</v>
      </c>
      <c r="B6" s="4"/>
    </row>
    <row r="7" spans="1:5" ht="12.75">
      <c r="A7" s="114" t="s">
        <v>395</v>
      </c>
      <c r="B7" s="114"/>
      <c r="C7" s="114"/>
      <c r="D7" s="114"/>
      <c r="E7" s="114"/>
    </row>
    <row r="8" spans="1:5" ht="14.25" customHeight="1">
      <c r="A8" s="115" t="s">
        <v>396</v>
      </c>
      <c r="B8" s="115"/>
      <c r="C8" s="115"/>
      <c r="D8" s="115"/>
      <c r="E8" s="115"/>
    </row>
    <row r="9" spans="1:5" ht="14.25" customHeight="1">
      <c r="A9" s="115" t="s">
        <v>504</v>
      </c>
      <c r="B9" s="115"/>
      <c r="C9" s="115"/>
      <c r="D9" s="115"/>
      <c r="E9" s="115"/>
    </row>
    <row r="10" ht="12.75">
      <c r="E10" s="4" t="s">
        <v>55</v>
      </c>
    </row>
    <row r="11" spans="1:5" ht="22.5">
      <c r="A11" s="6" t="s">
        <v>0</v>
      </c>
      <c r="B11" s="6" t="s">
        <v>56</v>
      </c>
      <c r="C11" s="6" t="s">
        <v>2</v>
      </c>
      <c r="D11" s="6" t="s">
        <v>3</v>
      </c>
      <c r="E11" s="6" t="s">
        <v>4</v>
      </c>
    </row>
    <row r="12" spans="1:5" ht="12.75">
      <c r="A12" s="7">
        <v>1</v>
      </c>
      <c r="B12" s="7">
        <v>2</v>
      </c>
      <c r="C12" s="7">
        <v>3</v>
      </c>
      <c r="D12" s="7">
        <v>5</v>
      </c>
      <c r="E12" s="7">
        <v>6</v>
      </c>
    </row>
    <row r="13" spans="1:5" ht="12.75">
      <c r="A13" s="77"/>
      <c r="B13" s="28" t="s">
        <v>487</v>
      </c>
      <c r="C13" s="7">
        <v>201</v>
      </c>
      <c r="D13" s="47"/>
      <c r="E13" s="47"/>
    </row>
    <row r="14" spans="1:5" ht="12.75">
      <c r="A14" s="6"/>
      <c r="B14" s="28" t="s">
        <v>485</v>
      </c>
      <c r="C14" s="9" t="s">
        <v>152</v>
      </c>
      <c r="D14" s="31">
        <f>SUM(D15:D18)</f>
        <v>3150</v>
      </c>
      <c r="E14" s="31">
        <f>SUM(E15:E18)</f>
        <v>7541</v>
      </c>
    </row>
    <row r="15" spans="1:7" ht="12.75">
      <c r="A15" s="6">
        <v>700</v>
      </c>
      <c r="B15" s="2" t="s">
        <v>397</v>
      </c>
      <c r="C15" s="9" t="s">
        <v>153</v>
      </c>
      <c r="D15" s="48">
        <v>1263</v>
      </c>
      <c r="E15" s="48">
        <v>103</v>
      </c>
      <c r="G15" s="43"/>
    </row>
    <row r="16" spans="1:5" ht="22.5">
      <c r="A16" s="6" t="s">
        <v>398</v>
      </c>
      <c r="B16" s="3" t="s">
        <v>399</v>
      </c>
      <c r="C16" s="9" t="s">
        <v>154</v>
      </c>
      <c r="D16" s="48">
        <f>382+1505</f>
        <v>1887</v>
      </c>
      <c r="E16" s="48">
        <v>7438</v>
      </c>
    </row>
    <row r="17" spans="1:7" ht="12.75">
      <c r="A17" s="6">
        <v>703</v>
      </c>
      <c r="B17" s="2" t="s">
        <v>400</v>
      </c>
      <c r="C17" s="9" t="s">
        <v>155</v>
      </c>
      <c r="D17" s="48"/>
      <c r="E17" s="48"/>
      <c r="G17" s="43"/>
    </row>
    <row r="18" spans="1:5" ht="12.75">
      <c r="A18" s="6">
        <v>709</v>
      </c>
      <c r="B18" s="74" t="s">
        <v>401</v>
      </c>
      <c r="C18" s="9" t="s">
        <v>156</v>
      </c>
      <c r="D18" s="48"/>
      <c r="E18" s="48"/>
    </row>
    <row r="19" spans="1:5" ht="12.75">
      <c r="A19" s="6"/>
      <c r="B19" s="75" t="s">
        <v>486</v>
      </c>
      <c r="C19" s="9" t="s">
        <v>157</v>
      </c>
      <c r="D19" s="48">
        <f>SUM(D20:D23)</f>
        <v>0</v>
      </c>
      <c r="E19" s="48">
        <f>SUM(E20:E23)</f>
        <v>0</v>
      </c>
    </row>
    <row r="20" spans="1:5" ht="12.75">
      <c r="A20" s="6">
        <v>710</v>
      </c>
      <c r="B20" s="80" t="s">
        <v>402</v>
      </c>
      <c r="C20" s="9" t="s">
        <v>158</v>
      </c>
      <c r="D20" s="31"/>
      <c r="E20" s="31"/>
    </row>
    <row r="21" spans="1:5" ht="12.75">
      <c r="A21" s="6">
        <v>711</v>
      </c>
      <c r="B21" s="3" t="s">
        <v>403</v>
      </c>
      <c r="C21" s="9" t="s">
        <v>159</v>
      </c>
      <c r="D21" s="31"/>
      <c r="E21" s="31"/>
    </row>
    <row r="22" spans="1:5" ht="12.75">
      <c r="A22" s="6">
        <v>712</v>
      </c>
      <c r="B22" s="3" t="s">
        <v>404</v>
      </c>
      <c r="C22" s="9" t="s">
        <v>160</v>
      </c>
      <c r="D22" s="31"/>
      <c r="E22" s="31"/>
    </row>
    <row r="23" spans="1:5" ht="12.75" customHeight="1">
      <c r="A23" s="6">
        <v>719</v>
      </c>
      <c r="B23" s="74" t="s">
        <v>405</v>
      </c>
      <c r="C23" s="9" t="s">
        <v>161</v>
      </c>
      <c r="D23" s="48"/>
      <c r="E23" s="48"/>
    </row>
    <row r="24" spans="1:5" ht="12.75">
      <c r="A24" s="78">
        <v>73</v>
      </c>
      <c r="B24" s="28" t="s">
        <v>406</v>
      </c>
      <c r="C24" s="9" t="s">
        <v>162</v>
      </c>
      <c r="D24" s="48">
        <f>SUM(D25:D31)</f>
        <v>4835</v>
      </c>
      <c r="E24" s="48">
        <f>SUM(E25:E31)</f>
        <v>5146</v>
      </c>
    </row>
    <row r="25" spans="1:5" ht="12.75">
      <c r="A25" s="6">
        <v>600</v>
      </c>
      <c r="B25" s="2" t="s">
        <v>407</v>
      </c>
      <c r="C25" s="9" t="s">
        <v>163</v>
      </c>
      <c r="D25" s="48">
        <v>1627</v>
      </c>
      <c r="E25" s="48">
        <v>1567</v>
      </c>
    </row>
    <row r="26" spans="1:5" ht="12.75">
      <c r="A26" s="6">
        <v>601</v>
      </c>
      <c r="B26" s="2" t="s">
        <v>408</v>
      </c>
      <c r="C26" s="9" t="s">
        <v>164</v>
      </c>
      <c r="D26" s="48"/>
      <c r="E26" s="48"/>
    </row>
    <row r="27" spans="1:5" ht="12.75">
      <c r="A27" s="6">
        <v>602</v>
      </c>
      <c r="B27" s="74" t="s">
        <v>409</v>
      </c>
      <c r="C27" s="9" t="s">
        <v>165</v>
      </c>
      <c r="D27" s="48"/>
      <c r="E27" s="48"/>
    </row>
    <row r="28" spans="1:5" ht="12.75">
      <c r="A28" s="6">
        <v>603</v>
      </c>
      <c r="B28" s="2" t="s">
        <v>410</v>
      </c>
      <c r="C28" s="9" t="s">
        <v>166</v>
      </c>
      <c r="D28" s="48">
        <v>2488</v>
      </c>
      <c r="E28" s="48">
        <v>2488</v>
      </c>
    </row>
    <row r="29" spans="1:5" ht="12.75">
      <c r="A29" s="6">
        <v>605</v>
      </c>
      <c r="B29" s="74" t="s">
        <v>411</v>
      </c>
      <c r="C29" s="9" t="s">
        <v>167</v>
      </c>
      <c r="D29" s="48">
        <v>345</v>
      </c>
      <c r="E29" s="48">
        <v>174</v>
      </c>
    </row>
    <row r="30" spans="1:5" ht="12.75">
      <c r="A30" s="6">
        <v>607</v>
      </c>
      <c r="B30" s="74" t="s">
        <v>412</v>
      </c>
      <c r="C30" s="9" t="s">
        <v>168</v>
      </c>
      <c r="D30" s="48"/>
      <c r="E30" s="48"/>
    </row>
    <row r="31" spans="1:5" ht="22.5">
      <c r="A31" s="6" t="s">
        <v>414</v>
      </c>
      <c r="B31" s="74" t="s">
        <v>413</v>
      </c>
      <c r="C31" s="9" t="s">
        <v>169</v>
      </c>
      <c r="D31" s="48">
        <f>125+250</f>
        <v>375</v>
      </c>
      <c r="E31" s="48">
        <f>126+785+6</f>
        <v>917</v>
      </c>
    </row>
    <row r="32" spans="1:5" ht="12.75">
      <c r="A32" s="6"/>
      <c r="B32" s="28" t="s">
        <v>415</v>
      </c>
      <c r="C32" s="9" t="s">
        <v>170</v>
      </c>
      <c r="D32" s="31">
        <f>SUM(D33:D36)</f>
        <v>0</v>
      </c>
      <c r="E32" s="31">
        <f>SUM(E33:E36)</f>
        <v>0</v>
      </c>
    </row>
    <row r="33" spans="1:5" ht="12.75">
      <c r="A33" s="6">
        <v>610</v>
      </c>
      <c r="B33" s="2" t="s">
        <v>416</v>
      </c>
      <c r="C33" s="9" t="s">
        <v>171</v>
      </c>
      <c r="D33" s="31">
        <v>0</v>
      </c>
      <c r="E33" s="31">
        <v>0</v>
      </c>
    </row>
    <row r="34" spans="1:5" ht="12.75">
      <c r="A34" s="6">
        <v>611</v>
      </c>
      <c r="B34" s="2" t="s">
        <v>417</v>
      </c>
      <c r="C34" s="9" t="s">
        <v>172</v>
      </c>
      <c r="D34" s="31"/>
      <c r="E34" s="31"/>
    </row>
    <row r="35" spans="1:5" ht="12.75">
      <c r="A35" s="6">
        <v>612</v>
      </c>
      <c r="B35" s="2" t="s">
        <v>418</v>
      </c>
      <c r="C35" s="9" t="s">
        <v>173</v>
      </c>
      <c r="D35" s="31"/>
      <c r="E35" s="31"/>
    </row>
    <row r="36" spans="1:5" ht="12.75">
      <c r="A36" s="6">
        <v>619</v>
      </c>
      <c r="B36" s="2" t="s">
        <v>419</v>
      </c>
      <c r="C36" s="9" t="s">
        <v>174</v>
      </c>
      <c r="D36" s="31"/>
      <c r="E36" s="31"/>
    </row>
    <row r="37" spans="1:5" ht="22.5">
      <c r="A37" s="6"/>
      <c r="B37" s="62" t="s">
        <v>435</v>
      </c>
      <c r="C37" s="9" t="s">
        <v>175</v>
      </c>
      <c r="D37" s="31"/>
      <c r="E37" s="31">
        <f>E14+E19-E24-E32</f>
        <v>2395</v>
      </c>
    </row>
    <row r="38" spans="1:5" ht="12.75">
      <c r="A38" s="6"/>
      <c r="B38" s="2" t="s">
        <v>420</v>
      </c>
      <c r="C38" s="9" t="s">
        <v>176</v>
      </c>
      <c r="D38" s="31">
        <f>D24-D14</f>
        <v>1685</v>
      </c>
      <c r="E38" s="31">
        <v>0</v>
      </c>
    </row>
    <row r="39" spans="1:5" ht="12.75">
      <c r="A39" s="6"/>
      <c r="B39" s="28" t="s">
        <v>421</v>
      </c>
      <c r="C39" s="9" t="s">
        <v>177</v>
      </c>
      <c r="D39" s="31">
        <f>D40+D41</f>
        <v>0</v>
      </c>
      <c r="E39" s="31">
        <f>E40+E41</f>
        <v>0</v>
      </c>
    </row>
    <row r="40" spans="1:5" ht="12.75">
      <c r="A40" s="6">
        <v>730</v>
      </c>
      <c r="B40" s="2" t="s">
        <v>422</v>
      </c>
      <c r="C40" s="9" t="s">
        <v>178</v>
      </c>
      <c r="D40" s="31">
        <v>0</v>
      </c>
      <c r="E40" s="31">
        <v>0</v>
      </c>
    </row>
    <row r="41" spans="1:5" ht="12.75">
      <c r="A41" s="6">
        <v>731</v>
      </c>
      <c r="B41" s="3" t="s">
        <v>423</v>
      </c>
      <c r="C41" s="9" t="s">
        <v>179</v>
      </c>
      <c r="D41" s="31"/>
      <c r="E41" s="31"/>
    </row>
    <row r="42" spans="1:5" ht="12.75">
      <c r="A42" s="6"/>
      <c r="B42" s="28" t="s">
        <v>424</v>
      </c>
      <c r="C42" s="9" t="s">
        <v>180</v>
      </c>
      <c r="D42" s="31">
        <f>D43+D44</f>
        <v>0</v>
      </c>
      <c r="E42" s="31">
        <f>E43+E44</f>
        <v>0</v>
      </c>
    </row>
    <row r="43" spans="1:5" ht="12.75">
      <c r="A43" s="6">
        <v>630</v>
      </c>
      <c r="B43" s="2" t="s">
        <v>425</v>
      </c>
      <c r="C43" s="9" t="s">
        <v>181</v>
      </c>
      <c r="D43" s="31"/>
      <c r="E43" s="31"/>
    </row>
    <row r="44" spans="1:5" ht="12.75">
      <c r="A44" s="79">
        <v>631</v>
      </c>
      <c r="B44" s="2" t="s">
        <v>426</v>
      </c>
      <c r="C44" s="9" t="s">
        <v>182</v>
      </c>
      <c r="D44" s="31"/>
      <c r="E44" s="31"/>
    </row>
    <row r="45" spans="1:5" ht="33.75" customHeight="1">
      <c r="A45" s="6"/>
      <c r="B45" s="62" t="s">
        <v>427</v>
      </c>
      <c r="C45" s="9" t="s">
        <v>457</v>
      </c>
      <c r="D45" s="68">
        <f>D37+D39-D42</f>
        <v>0</v>
      </c>
      <c r="E45" s="68">
        <f>E37+E39-E42</f>
        <v>2395</v>
      </c>
    </row>
    <row r="46" spans="1:5" ht="12.75">
      <c r="A46" s="6"/>
      <c r="B46" s="3" t="s">
        <v>428</v>
      </c>
      <c r="C46" s="9" t="s">
        <v>458</v>
      </c>
      <c r="D46" s="68">
        <f>D38</f>
        <v>1685</v>
      </c>
      <c r="E46" s="68"/>
    </row>
    <row r="47" spans="1:5" ht="12.75">
      <c r="A47" s="6"/>
      <c r="B47" s="28" t="s">
        <v>429</v>
      </c>
      <c r="C47" s="9" t="s">
        <v>459</v>
      </c>
      <c r="D47" s="68"/>
      <c r="E47" s="68"/>
    </row>
    <row r="48" spans="1:5" ht="12.75">
      <c r="A48" s="6">
        <v>821</v>
      </c>
      <c r="B48" s="2" t="s">
        <v>430</v>
      </c>
      <c r="C48" s="9" t="s">
        <v>460</v>
      </c>
      <c r="D48" s="31"/>
      <c r="E48" s="31"/>
    </row>
    <row r="49" spans="1:5" ht="12.75">
      <c r="A49" s="6" t="s">
        <v>431</v>
      </c>
      <c r="B49" s="2" t="s">
        <v>432</v>
      </c>
      <c r="C49" s="9" t="s">
        <v>461</v>
      </c>
      <c r="D49" s="31"/>
      <c r="E49" s="31"/>
    </row>
    <row r="50" spans="1:5" ht="12.75">
      <c r="A50" s="6" t="s">
        <v>431</v>
      </c>
      <c r="B50" s="2" t="s">
        <v>433</v>
      </c>
      <c r="C50" s="9" t="s">
        <v>462</v>
      </c>
      <c r="D50" s="31"/>
      <c r="E50" s="31"/>
    </row>
    <row r="51" spans="1:5" ht="27.75" customHeight="1">
      <c r="A51" s="6"/>
      <c r="B51" s="62" t="s">
        <v>434</v>
      </c>
      <c r="C51" s="9" t="s">
        <v>463</v>
      </c>
      <c r="D51" s="31">
        <f>D45</f>
        <v>0</v>
      </c>
      <c r="E51" s="31">
        <f>E45</f>
        <v>2395</v>
      </c>
    </row>
    <row r="52" spans="1:5" ht="12.75">
      <c r="A52" s="6"/>
      <c r="B52" s="2" t="s">
        <v>436</v>
      </c>
      <c r="C52" s="9" t="s">
        <v>464</v>
      </c>
      <c r="D52" s="31">
        <f>D46</f>
        <v>1685</v>
      </c>
      <c r="E52" s="31">
        <f>E46</f>
        <v>0</v>
      </c>
    </row>
    <row r="53" spans="1:5" ht="22.5">
      <c r="A53" s="6"/>
      <c r="B53" s="62" t="s">
        <v>437</v>
      </c>
      <c r="C53" s="9" t="s">
        <v>465</v>
      </c>
      <c r="D53" s="31">
        <f>SUM(D54:D59)</f>
        <v>9870</v>
      </c>
      <c r="E53" s="31">
        <f>SUM(E54:E59)</f>
        <v>2766</v>
      </c>
    </row>
    <row r="54" spans="1:5" ht="12.75">
      <c r="A54" s="6">
        <v>720</v>
      </c>
      <c r="B54" s="2" t="s">
        <v>438</v>
      </c>
      <c r="C54" s="9" t="s">
        <v>466</v>
      </c>
      <c r="D54" s="31">
        <v>9870</v>
      </c>
      <c r="E54" s="31">
        <v>2766</v>
      </c>
    </row>
    <row r="55" spans="1:5" ht="22.5">
      <c r="A55" s="6">
        <v>721</v>
      </c>
      <c r="B55" s="76" t="s">
        <v>439</v>
      </c>
      <c r="C55" s="9" t="s">
        <v>467</v>
      </c>
      <c r="D55" s="31"/>
      <c r="E55" s="31"/>
    </row>
    <row r="56" spans="1:5" ht="22.5">
      <c r="A56" s="6">
        <v>722</v>
      </c>
      <c r="B56" s="76" t="s">
        <v>441</v>
      </c>
      <c r="C56" s="9" t="s">
        <v>468</v>
      </c>
      <c r="D56" s="31"/>
      <c r="E56" s="31"/>
    </row>
    <row r="57" spans="1:5" ht="22.5">
      <c r="A57" s="79">
        <v>723</v>
      </c>
      <c r="B57" s="76" t="s">
        <v>440</v>
      </c>
      <c r="C57" s="9" t="s">
        <v>469</v>
      </c>
      <c r="D57" s="31"/>
      <c r="E57" s="31"/>
    </row>
    <row r="58" spans="1:5" ht="12.75">
      <c r="A58" s="6">
        <v>724</v>
      </c>
      <c r="B58" s="76" t="s">
        <v>442</v>
      </c>
      <c r="C58" s="9" t="s">
        <v>470</v>
      </c>
      <c r="D58" s="31"/>
      <c r="E58" s="31"/>
    </row>
    <row r="59" spans="1:5" ht="12.75">
      <c r="A59" s="6">
        <v>729</v>
      </c>
      <c r="B59" s="2" t="s">
        <v>443</v>
      </c>
      <c r="C59" s="9" t="s">
        <v>471</v>
      </c>
      <c r="D59" s="31"/>
      <c r="E59" s="31"/>
    </row>
    <row r="60" spans="1:5" ht="12.75">
      <c r="A60" s="6"/>
      <c r="B60" s="62" t="s">
        <v>444</v>
      </c>
      <c r="C60" s="9" t="s">
        <v>472</v>
      </c>
      <c r="D60" s="31">
        <f>SUM(D61:D66)</f>
        <v>19291</v>
      </c>
      <c r="E60" s="31">
        <f>SUM(E61:E66)</f>
        <v>11900</v>
      </c>
    </row>
    <row r="61" spans="1:5" ht="12.75">
      <c r="A61" s="6">
        <v>620</v>
      </c>
      <c r="B61" s="76" t="s">
        <v>445</v>
      </c>
      <c r="C61" s="9" t="s">
        <v>473</v>
      </c>
      <c r="D61" s="31">
        <v>19291</v>
      </c>
      <c r="E61" s="31">
        <v>11900</v>
      </c>
    </row>
    <row r="62" spans="1:5" ht="22.5">
      <c r="A62" s="79">
        <v>621</v>
      </c>
      <c r="B62" s="76" t="s">
        <v>446</v>
      </c>
      <c r="C62" s="9" t="s">
        <v>474</v>
      </c>
      <c r="D62" s="31"/>
      <c r="E62" s="31"/>
    </row>
    <row r="63" spans="1:5" ht="22.5">
      <c r="A63" s="6">
        <v>622</v>
      </c>
      <c r="B63" s="76" t="s">
        <v>447</v>
      </c>
      <c r="C63" s="9" t="s">
        <v>475</v>
      </c>
      <c r="D63" s="31"/>
      <c r="E63" s="31"/>
    </row>
    <row r="64" spans="1:5" ht="22.5">
      <c r="A64" s="6">
        <v>623</v>
      </c>
      <c r="B64" s="76" t="s">
        <v>448</v>
      </c>
      <c r="C64" s="9" t="s">
        <v>476</v>
      </c>
      <c r="D64" s="31"/>
      <c r="E64" s="31"/>
    </row>
    <row r="65" spans="1:5" ht="12.75">
      <c r="A65" s="6">
        <v>624</v>
      </c>
      <c r="B65" s="76" t="s">
        <v>449</v>
      </c>
      <c r="C65" s="9" t="s">
        <v>477</v>
      </c>
      <c r="D65" s="31"/>
      <c r="E65" s="31"/>
    </row>
    <row r="66" spans="1:5" ht="12.75">
      <c r="A66" s="6">
        <v>629</v>
      </c>
      <c r="B66" s="76" t="s">
        <v>450</v>
      </c>
      <c r="C66" s="9" t="s">
        <v>478</v>
      </c>
      <c r="D66" s="31"/>
      <c r="E66" s="31"/>
    </row>
    <row r="67" spans="1:5" ht="22.5">
      <c r="A67" s="79"/>
      <c r="B67" s="62" t="s">
        <v>451</v>
      </c>
      <c r="C67" s="9" t="s">
        <v>479</v>
      </c>
      <c r="D67" s="31"/>
      <c r="E67" s="31"/>
    </row>
    <row r="68" spans="1:5" ht="12.75">
      <c r="A68" s="6"/>
      <c r="B68" s="76" t="s">
        <v>452</v>
      </c>
      <c r="C68" s="9" t="s">
        <v>480</v>
      </c>
      <c r="D68" s="31">
        <f>D60-D53</f>
        <v>9421</v>
      </c>
      <c r="E68" s="31">
        <f>E60-E53</f>
        <v>9134</v>
      </c>
    </row>
    <row r="69" spans="1:5" ht="33.75">
      <c r="A69" s="6"/>
      <c r="B69" s="62" t="s">
        <v>453</v>
      </c>
      <c r="C69" s="9" t="s">
        <v>481</v>
      </c>
      <c r="D69" s="31">
        <v>0</v>
      </c>
      <c r="E69" s="31">
        <v>0</v>
      </c>
    </row>
    <row r="70" spans="1:5" ht="12.75">
      <c r="A70" s="6"/>
      <c r="B70" s="76" t="s">
        <v>454</v>
      </c>
      <c r="C70" s="9" t="s">
        <v>482</v>
      </c>
      <c r="D70" s="31">
        <f>D68+D52</f>
        <v>11106</v>
      </c>
      <c r="E70" s="31">
        <f>E68-E51</f>
        <v>6739</v>
      </c>
    </row>
    <row r="71" spans="1:5" ht="12.75">
      <c r="A71" s="6"/>
      <c r="B71" s="76" t="s">
        <v>455</v>
      </c>
      <c r="C71" s="9" t="s">
        <v>483</v>
      </c>
      <c r="D71" s="31"/>
      <c r="E71" s="31"/>
    </row>
    <row r="72" spans="1:5" ht="12.75">
      <c r="A72" s="79"/>
      <c r="B72" s="76" t="s">
        <v>456</v>
      </c>
      <c r="C72" s="9" t="s">
        <v>484</v>
      </c>
      <c r="D72" s="31"/>
      <c r="E72" s="31"/>
    </row>
    <row r="73" spans="5:9" ht="12.75">
      <c r="E73" s="66"/>
      <c r="F73" s="4"/>
      <c r="G73" s="4"/>
      <c r="H73" s="4"/>
      <c r="I73" s="4"/>
    </row>
    <row r="74" spans="1:9" ht="26.25" customHeight="1">
      <c r="A74" s="4" t="s">
        <v>291</v>
      </c>
      <c r="B74" s="117" t="s">
        <v>394</v>
      </c>
      <c r="C74" s="117"/>
      <c r="D74" s="116" t="s">
        <v>393</v>
      </c>
      <c r="E74" s="116"/>
      <c r="F74" s="4"/>
      <c r="G74" s="4"/>
      <c r="H74" s="4"/>
      <c r="I74" s="4"/>
    </row>
    <row r="75" spans="1:9" ht="12.75">
      <c r="A75" s="4" t="s">
        <v>503</v>
      </c>
      <c r="F75" s="4"/>
      <c r="G75" s="4"/>
      <c r="H75" s="4"/>
      <c r="I75" s="4"/>
    </row>
    <row r="76" spans="4:9" ht="12.75">
      <c r="D76" s="72"/>
      <c r="E76" s="73"/>
      <c r="F76" s="4"/>
      <c r="G76" s="4"/>
      <c r="H76" s="4"/>
      <c r="I76" s="4"/>
    </row>
    <row r="77" spans="4:9" ht="12.75">
      <c r="D77" s="63"/>
      <c r="E77" s="66"/>
      <c r="F77" s="4"/>
      <c r="G77" s="4"/>
      <c r="H77" s="4"/>
      <c r="I77" s="4"/>
    </row>
  </sheetData>
  <sheetProtection/>
  <mergeCells count="5">
    <mergeCell ref="B74:C74"/>
    <mergeCell ref="D74:E74"/>
    <mergeCell ref="A7:E7"/>
    <mergeCell ref="A8:E8"/>
    <mergeCell ref="A9:E9"/>
  </mergeCells>
  <printOptions horizontalCentered="1"/>
  <pageMargins left="0.15748031496062992" right="0.11811023622047245" top="0.1968503937007874" bottom="0.1968503937007874" header="0.24" footer="0.2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3">
      <selection activeCell="A1" sqref="A1:B6"/>
    </sheetView>
  </sheetViews>
  <sheetFormatPr defaultColWidth="9.140625" defaultRowHeight="12.75"/>
  <cols>
    <col min="1" max="1" width="5.140625" style="0" customWidth="1"/>
    <col min="2" max="2" width="54.57421875" style="0" customWidth="1"/>
    <col min="3" max="3" width="5.140625" style="0" customWidth="1"/>
    <col min="4" max="4" width="9.57421875" style="0" customWidth="1"/>
    <col min="6" max="8" width="10.00390625" style="0" bestFit="1" customWidth="1"/>
  </cols>
  <sheetData>
    <row r="1" spans="1:2" ht="12.75">
      <c r="A1" s="4" t="s">
        <v>489</v>
      </c>
      <c r="B1" s="4"/>
    </row>
    <row r="2" spans="1:2" ht="12.75">
      <c r="A2" s="4" t="s">
        <v>501</v>
      </c>
      <c r="B2" s="4"/>
    </row>
    <row r="3" spans="1:2" ht="12.75">
      <c r="A3" s="4" t="s">
        <v>498</v>
      </c>
      <c r="B3" s="4"/>
    </row>
    <row r="4" spans="1:2" ht="12.75">
      <c r="A4" s="4" t="s">
        <v>499</v>
      </c>
      <c r="B4" s="4"/>
    </row>
    <row r="5" spans="1:2" ht="12.75">
      <c r="A5" s="4" t="s">
        <v>490</v>
      </c>
      <c r="B5" s="4"/>
    </row>
    <row r="6" spans="1:2" ht="12.75">
      <c r="A6" s="4" t="s">
        <v>491</v>
      </c>
      <c r="B6" s="4"/>
    </row>
    <row r="9" spans="1:5" ht="12.75">
      <c r="A9" s="114" t="s">
        <v>58</v>
      </c>
      <c r="B9" s="114"/>
      <c r="C9" s="114"/>
      <c r="D9" s="114"/>
      <c r="E9" s="114"/>
    </row>
    <row r="10" spans="1:5" ht="12.75">
      <c r="A10" s="114" t="s">
        <v>508</v>
      </c>
      <c r="B10" s="114"/>
      <c r="C10" s="114"/>
      <c r="D10" s="114"/>
      <c r="E10" s="114"/>
    </row>
    <row r="11" spans="2:4" ht="12.75">
      <c r="B11" s="118" t="s">
        <v>488</v>
      </c>
      <c r="C11" s="118"/>
      <c r="D11" s="118"/>
    </row>
    <row r="12" spans="2:4" ht="12.75">
      <c r="B12" s="5"/>
      <c r="C12" s="5"/>
      <c r="D12" s="5"/>
    </row>
    <row r="13" ht="12.75">
      <c r="E13" s="4" t="s">
        <v>55</v>
      </c>
    </row>
    <row r="14" spans="1:5" ht="22.5">
      <c r="A14" s="6" t="s">
        <v>183</v>
      </c>
      <c r="B14" s="6" t="s">
        <v>1</v>
      </c>
      <c r="C14" s="6" t="s">
        <v>2</v>
      </c>
      <c r="D14" s="6" t="s">
        <v>3</v>
      </c>
      <c r="E14" s="6" t="s">
        <v>4</v>
      </c>
    </row>
    <row r="15" spans="1:5" ht="12.75">
      <c r="A15" s="7">
        <v>1</v>
      </c>
      <c r="B15" s="7">
        <v>2</v>
      </c>
      <c r="C15" s="7">
        <v>3</v>
      </c>
      <c r="D15" s="7">
        <v>4</v>
      </c>
      <c r="E15" s="7">
        <v>5</v>
      </c>
    </row>
    <row r="16" spans="1:5" ht="12.75">
      <c r="A16" s="7">
        <v>1</v>
      </c>
      <c r="B16" s="28" t="s">
        <v>59</v>
      </c>
      <c r="C16" s="7">
        <v>301</v>
      </c>
      <c r="D16" s="47">
        <f>SUM(D17:D21)</f>
        <v>-9740</v>
      </c>
      <c r="E16" s="47">
        <f>SUM(E17:E21)</f>
        <v>-9306</v>
      </c>
    </row>
    <row r="17" spans="1:5" ht="12.75">
      <c r="A17" s="7">
        <v>2</v>
      </c>
      <c r="B17" s="2" t="s">
        <v>57</v>
      </c>
      <c r="C17" s="7">
        <v>302</v>
      </c>
      <c r="D17" s="31">
        <v>-1685</v>
      </c>
      <c r="E17" s="31">
        <v>2395</v>
      </c>
    </row>
    <row r="18" spans="1:5" ht="12.75">
      <c r="A18" s="7">
        <v>3</v>
      </c>
      <c r="B18" s="2" t="s">
        <v>184</v>
      </c>
      <c r="C18" s="7">
        <v>303</v>
      </c>
      <c r="D18" s="31">
        <v>-9421</v>
      </c>
      <c r="E18" s="31">
        <v>-9134</v>
      </c>
    </row>
    <row r="19" spans="1:5" ht="22.5">
      <c r="A19" s="7">
        <v>4</v>
      </c>
      <c r="B19" s="3" t="s">
        <v>185</v>
      </c>
      <c r="C19" s="7">
        <v>304</v>
      </c>
      <c r="D19" s="31">
        <v>1366</v>
      </c>
      <c r="E19" s="31">
        <v>-2567</v>
      </c>
    </row>
    <row r="20" spans="1:5" ht="12.75">
      <c r="A20" s="7">
        <v>5</v>
      </c>
      <c r="B20" s="10" t="s">
        <v>186</v>
      </c>
      <c r="C20" s="7">
        <v>305</v>
      </c>
      <c r="D20" s="31"/>
      <c r="E20" s="31"/>
    </row>
    <row r="21" spans="1:5" ht="12.75">
      <c r="A21" s="7">
        <v>6</v>
      </c>
      <c r="B21" s="2" t="s">
        <v>51</v>
      </c>
      <c r="C21" s="7">
        <v>306</v>
      </c>
      <c r="D21" s="31"/>
      <c r="E21" s="31"/>
    </row>
    <row r="22" spans="1:5" ht="22.5">
      <c r="A22" s="7">
        <v>7</v>
      </c>
      <c r="B22" s="29" t="s">
        <v>60</v>
      </c>
      <c r="C22" s="7">
        <v>307</v>
      </c>
      <c r="D22" s="31">
        <f>D23-D24</f>
        <v>0</v>
      </c>
      <c r="E22" s="31">
        <f>E23-E24</f>
        <v>0</v>
      </c>
    </row>
    <row r="23" spans="1:5" ht="12.75">
      <c r="A23" s="7">
        <v>8</v>
      </c>
      <c r="B23" s="2" t="s">
        <v>187</v>
      </c>
      <c r="C23" s="7">
        <v>308</v>
      </c>
      <c r="D23" s="31"/>
      <c r="E23" s="31"/>
    </row>
    <row r="24" spans="1:5" ht="12.75">
      <c r="A24" s="7">
        <v>9</v>
      </c>
      <c r="B24" s="2" t="s">
        <v>188</v>
      </c>
      <c r="C24" s="7">
        <v>309</v>
      </c>
      <c r="D24" s="31"/>
      <c r="E24" s="31"/>
    </row>
    <row r="25" spans="1:5" ht="12.75">
      <c r="A25" s="7">
        <v>10</v>
      </c>
      <c r="B25" s="28" t="s">
        <v>61</v>
      </c>
      <c r="C25" s="7">
        <v>310</v>
      </c>
      <c r="D25" s="31">
        <f>D16+D23-D24</f>
        <v>-9740</v>
      </c>
      <c r="E25" s="31">
        <v>-9306</v>
      </c>
    </row>
    <row r="26" spans="1:5" ht="12.75">
      <c r="A26" s="7">
        <v>11</v>
      </c>
      <c r="B26" s="28" t="s">
        <v>189</v>
      </c>
      <c r="C26" s="7">
        <v>311</v>
      </c>
      <c r="D26" s="31"/>
      <c r="E26" s="31"/>
    </row>
    <row r="27" spans="1:6" ht="12.75">
      <c r="A27" s="7">
        <v>12</v>
      </c>
      <c r="B27" s="2" t="s">
        <v>190</v>
      </c>
      <c r="C27" s="7">
        <v>312</v>
      </c>
      <c r="D27" s="31">
        <f>'bilans stanja'!E53</f>
        <v>1421621</v>
      </c>
      <c r="E27" s="31">
        <v>1368617</v>
      </c>
      <c r="F27" s="38"/>
    </row>
    <row r="28" spans="1:7" ht="12.75">
      <c r="A28" s="7">
        <v>13</v>
      </c>
      <c r="B28" s="2" t="s">
        <v>191</v>
      </c>
      <c r="C28" s="7">
        <v>313</v>
      </c>
      <c r="D28" s="31">
        <f>'bilans stanja'!D53</f>
        <v>1411881</v>
      </c>
      <c r="E28" s="31">
        <v>1359311</v>
      </c>
      <c r="G28" s="38"/>
    </row>
    <row r="29" spans="1:7" ht="12.75">
      <c r="A29" s="7">
        <v>14</v>
      </c>
      <c r="B29" s="28" t="s">
        <v>192</v>
      </c>
      <c r="C29" s="7">
        <v>314</v>
      </c>
      <c r="D29" s="31"/>
      <c r="E29" s="31"/>
      <c r="G29" s="38"/>
    </row>
    <row r="30" spans="1:5" ht="12.75">
      <c r="A30" s="7">
        <v>15</v>
      </c>
      <c r="B30" s="2" t="s">
        <v>196</v>
      </c>
      <c r="C30" s="7">
        <v>315</v>
      </c>
      <c r="D30" s="31">
        <v>2248232</v>
      </c>
      <c r="E30" s="31">
        <v>2248232</v>
      </c>
    </row>
    <row r="31" spans="1:5" ht="12.75">
      <c r="A31" s="7">
        <v>16</v>
      </c>
      <c r="B31" s="2" t="s">
        <v>193</v>
      </c>
      <c r="C31" s="7">
        <v>316</v>
      </c>
      <c r="D31" s="31"/>
      <c r="E31" s="31"/>
    </row>
    <row r="32" spans="1:5" ht="12.75">
      <c r="A32" s="7">
        <v>17</v>
      </c>
      <c r="B32" s="2" t="s">
        <v>194</v>
      </c>
      <c r="C32" s="7">
        <v>317</v>
      </c>
      <c r="D32" s="31"/>
      <c r="E32" s="31"/>
    </row>
    <row r="33" spans="1:5" ht="12.75">
      <c r="A33" s="7">
        <v>18</v>
      </c>
      <c r="B33" s="3" t="s">
        <v>195</v>
      </c>
      <c r="C33" s="7">
        <v>318</v>
      </c>
      <c r="D33" s="31">
        <v>2248232</v>
      </c>
      <c r="E33" s="31">
        <v>2248232</v>
      </c>
    </row>
    <row r="34" spans="1:5" ht="12.75">
      <c r="A34" s="81"/>
      <c r="B34" s="15"/>
      <c r="C34" s="81"/>
      <c r="D34" s="107"/>
      <c r="E34" s="107"/>
    </row>
    <row r="35" spans="1:5" ht="12.75">
      <c r="A35" s="12"/>
      <c r="B35" s="17" t="s">
        <v>507</v>
      </c>
      <c r="C35" s="14"/>
      <c r="D35" s="13"/>
      <c r="E35" s="13"/>
    </row>
    <row r="36" spans="1:5" ht="12.75">
      <c r="A36" s="195" t="s">
        <v>505</v>
      </c>
      <c r="B36" s="195"/>
      <c r="C36" s="14"/>
      <c r="D36" s="107"/>
      <c r="E36" s="107"/>
    </row>
    <row r="37" spans="1:8" ht="34.5" customHeight="1">
      <c r="A37" s="89"/>
      <c r="B37" s="194" t="s">
        <v>506</v>
      </c>
      <c r="C37" s="194"/>
      <c r="D37" s="116" t="s">
        <v>393</v>
      </c>
      <c r="E37" s="116"/>
      <c r="F37" s="4"/>
      <c r="G37" s="4"/>
      <c r="H37" s="4"/>
    </row>
    <row r="38" spans="1:8" ht="12.75">
      <c r="A38" s="4"/>
      <c r="F38" s="4"/>
      <c r="G38" s="4"/>
      <c r="H38" s="4"/>
    </row>
    <row r="39" spans="2:8" ht="12.75">
      <c r="B39" s="13"/>
      <c r="D39" s="72"/>
      <c r="E39" s="73"/>
      <c r="F39" s="4"/>
      <c r="G39" s="4"/>
      <c r="H39" s="4"/>
    </row>
    <row r="40" spans="1:5" ht="12.75">
      <c r="A40" s="12"/>
      <c r="B40" s="13"/>
      <c r="C40" s="14"/>
      <c r="D40" s="13"/>
      <c r="E40" s="13"/>
    </row>
    <row r="41" spans="1:5" ht="12.75">
      <c r="A41" s="12"/>
      <c r="C41" s="14"/>
      <c r="D41" s="13"/>
      <c r="E41" s="13"/>
    </row>
    <row r="42" ht="12.75">
      <c r="D42" s="38"/>
    </row>
  </sheetData>
  <sheetProtection/>
  <mergeCells count="6">
    <mergeCell ref="B11:D11"/>
    <mergeCell ref="A9:E9"/>
    <mergeCell ref="A10:E10"/>
    <mergeCell ref="B37:C37"/>
    <mergeCell ref="D37:E37"/>
    <mergeCell ref="A36:B36"/>
  </mergeCells>
  <printOptions horizontalCentered="1"/>
  <pageMargins left="0.37" right="0.45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9"/>
  <sheetViews>
    <sheetView zoomScalePageLayoutView="0" workbookViewId="0" topLeftCell="A1">
      <selection activeCell="B1" sqref="B1:B6"/>
    </sheetView>
  </sheetViews>
  <sheetFormatPr defaultColWidth="9.140625" defaultRowHeight="12.75"/>
  <cols>
    <col min="1" max="1" width="3.00390625" style="0" customWidth="1"/>
    <col min="2" max="2" width="42.57421875" style="0" customWidth="1"/>
    <col min="3" max="3" width="6.140625" style="0" customWidth="1"/>
    <col min="4" max="4" width="8.7109375" style="0" customWidth="1"/>
    <col min="5" max="5" width="7.140625" style="0" customWidth="1"/>
    <col min="6" max="6" width="7.421875" style="0" customWidth="1"/>
  </cols>
  <sheetData>
    <row r="1" spans="1:3" ht="12.75">
      <c r="A1" s="4"/>
      <c r="B1" s="4" t="s">
        <v>489</v>
      </c>
      <c r="C1" s="4"/>
    </row>
    <row r="2" spans="1:3" ht="12.75">
      <c r="A2" s="4"/>
      <c r="B2" s="4" t="s">
        <v>510</v>
      </c>
      <c r="C2" s="4"/>
    </row>
    <row r="3" spans="1:3" ht="12.75">
      <c r="A3" s="4"/>
      <c r="B3" s="4" t="s">
        <v>498</v>
      </c>
      <c r="C3" s="4"/>
    </row>
    <row r="4" spans="1:3" ht="12.75">
      <c r="A4" s="4"/>
      <c r="B4" s="4" t="s">
        <v>499</v>
      </c>
      <c r="C4" s="4"/>
    </row>
    <row r="5" spans="1:3" ht="12.75">
      <c r="A5" s="4"/>
      <c r="B5" s="4" t="s">
        <v>490</v>
      </c>
      <c r="C5" s="4"/>
    </row>
    <row r="6" spans="1:3" ht="12.75">
      <c r="A6" s="4"/>
      <c r="B6" s="4" t="s">
        <v>491</v>
      </c>
      <c r="C6" s="4"/>
    </row>
    <row r="9" spans="1:6" ht="12.75">
      <c r="A9" s="114" t="s">
        <v>62</v>
      </c>
      <c r="B9" s="114"/>
      <c r="C9" s="114"/>
      <c r="D9" s="114"/>
      <c r="E9" s="114"/>
      <c r="F9" s="114"/>
    </row>
    <row r="10" spans="1:6" ht="12.75">
      <c r="A10" s="115" t="s">
        <v>63</v>
      </c>
      <c r="B10" s="115"/>
      <c r="C10" s="115"/>
      <c r="D10" s="115"/>
      <c r="E10" s="115"/>
      <c r="F10" s="115"/>
    </row>
    <row r="11" spans="1:6" ht="12.75">
      <c r="A11" s="123" t="s">
        <v>509</v>
      </c>
      <c r="B11" s="123"/>
      <c r="C11" s="123"/>
      <c r="D11" s="123"/>
      <c r="E11" s="123"/>
      <c r="F11" s="123"/>
    </row>
    <row r="12" ht="12.75">
      <c r="E12" s="4"/>
    </row>
    <row r="13" spans="1:6" ht="12.75" customHeight="1">
      <c r="A13" s="120"/>
      <c r="B13" s="119" t="s">
        <v>197</v>
      </c>
      <c r="C13" s="126" t="s">
        <v>2</v>
      </c>
      <c r="D13" s="124" t="s">
        <v>198</v>
      </c>
      <c r="E13" s="125"/>
      <c r="F13" s="121" t="s">
        <v>199</v>
      </c>
    </row>
    <row r="14" spans="1:6" ht="22.5">
      <c r="A14" s="120"/>
      <c r="B14" s="119"/>
      <c r="C14" s="127"/>
      <c r="D14" s="6" t="s">
        <v>3</v>
      </c>
      <c r="E14" s="6" t="s">
        <v>4</v>
      </c>
      <c r="F14" s="122"/>
    </row>
    <row r="15" spans="1:6" ht="12.75">
      <c r="A15" s="81"/>
      <c r="B15" s="7">
        <v>1</v>
      </c>
      <c r="C15" s="7">
        <v>2</v>
      </c>
      <c r="D15" s="7">
        <v>3</v>
      </c>
      <c r="E15" s="7">
        <v>4</v>
      </c>
      <c r="F15" s="8">
        <v>5</v>
      </c>
    </row>
    <row r="16" spans="1:6" ht="22.5">
      <c r="A16" s="81"/>
      <c r="B16" s="62" t="s">
        <v>64</v>
      </c>
      <c r="C16" s="7">
        <v>401</v>
      </c>
      <c r="D16" s="47">
        <f>SUM(D17:D21)</f>
        <v>6874</v>
      </c>
      <c r="E16" s="47">
        <f>SUM(E17:E21)</f>
        <v>11264</v>
      </c>
      <c r="F16" s="108">
        <f>SUM(D16/E16)</f>
        <v>0.6102627840909091</v>
      </c>
    </row>
    <row r="17" spans="1:6" ht="12.75">
      <c r="A17" s="81"/>
      <c r="B17" s="3" t="s">
        <v>65</v>
      </c>
      <c r="C17" s="7">
        <v>402</v>
      </c>
      <c r="D17" s="85">
        <v>0</v>
      </c>
      <c r="E17" s="85">
        <v>0</v>
      </c>
      <c r="F17" s="26"/>
    </row>
    <row r="18" spans="1:6" ht="12.75">
      <c r="A18" s="81"/>
      <c r="B18" s="3" t="s">
        <v>66</v>
      </c>
      <c r="C18" s="7">
        <v>403</v>
      </c>
      <c r="D18" s="69">
        <v>1263</v>
      </c>
      <c r="E18" s="69">
        <v>102</v>
      </c>
      <c r="F18" s="26">
        <f>D18/E18</f>
        <v>12.382352941176471</v>
      </c>
    </row>
    <row r="19" spans="1:6" ht="24.75" customHeight="1">
      <c r="A19" s="81"/>
      <c r="B19" s="3" t="s">
        <v>67</v>
      </c>
      <c r="C19" s="7">
        <v>404</v>
      </c>
      <c r="D19" s="69">
        <v>1887</v>
      </c>
      <c r="E19" s="69">
        <v>7438</v>
      </c>
      <c r="F19" s="26">
        <f>SUM(D19/E19)</f>
        <v>0.25369723043828984</v>
      </c>
    </row>
    <row r="20" spans="1:6" ht="12.75">
      <c r="A20" s="81"/>
      <c r="B20" s="80" t="s">
        <v>68</v>
      </c>
      <c r="C20" s="7">
        <v>405</v>
      </c>
      <c r="D20" s="69"/>
      <c r="E20" s="69"/>
      <c r="F20" s="26"/>
    </row>
    <row r="21" spans="1:6" ht="12.75">
      <c r="A21" s="81"/>
      <c r="B21" s="3" t="s">
        <v>69</v>
      </c>
      <c r="C21" s="7">
        <v>406</v>
      </c>
      <c r="D21" s="69">
        <v>3724</v>
      </c>
      <c r="E21" s="69">
        <v>3724</v>
      </c>
      <c r="F21" s="26">
        <f>SUM(D21/E21)</f>
        <v>1</v>
      </c>
    </row>
    <row r="22" spans="1:6" ht="30.75" customHeight="1">
      <c r="A22" s="81"/>
      <c r="B22" s="83" t="s">
        <v>289</v>
      </c>
      <c r="C22" s="84">
        <v>407</v>
      </c>
      <c r="D22" s="49">
        <f>SUM(D23:D33)</f>
        <v>4621</v>
      </c>
      <c r="E22" s="49">
        <f>SUM(E23:E33)</f>
        <v>154857</v>
      </c>
      <c r="F22" s="26">
        <f>SUM(D22/E22)</f>
        <v>0.02984043343213416</v>
      </c>
    </row>
    <row r="23" spans="1:6" ht="12.75">
      <c r="A23" s="81"/>
      <c r="B23" s="3" t="s">
        <v>70</v>
      </c>
      <c r="C23" s="7">
        <v>408</v>
      </c>
      <c r="D23" s="69"/>
      <c r="E23" s="69"/>
      <c r="F23" s="26"/>
    </row>
    <row r="24" spans="1:6" ht="12.75">
      <c r="A24" s="81"/>
      <c r="B24" s="3" t="s">
        <v>71</v>
      </c>
      <c r="C24" s="7">
        <v>409</v>
      </c>
      <c r="D24" s="69"/>
      <c r="E24" s="69"/>
      <c r="F24" s="26"/>
    </row>
    <row r="25" spans="1:6" ht="12.75">
      <c r="A25" s="81"/>
      <c r="B25" s="3" t="s">
        <v>72</v>
      </c>
      <c r="C25" s="7">
        <v>410</v>
      </c>
      <c r="D25" s="69"/>
      <c r="E25" s="69">
        <v>150000</v>
      </c>
      <c r="F25" s="26"/>
    </row>
    <row r="26" spans="1:6" ht="12.75">
      <c r="A26" s="81"/>
      <c r="B26" s="3" t="s">
        <v>73</v>
      </c>
      <c r="C26" s="7">
        <v>411</v>
      </c>
      <c r="D26" s="69"/>
      <c r="E26" s="69"/>
      <c r="F26" s="26"/>
    </row>
    <row r="27" spans="1:6" ht="12.75">
      <c r="A27" s="81"/>
      <c r="B27" s="3" t="s">
        <v>74</v>
      </c>
      <c r="C27" s="7">
        <v>412</v>
      </c>
      <c r="D27" s="69"/>
      <c r="E27" s="69"/>
      <c r="F27" s="26"/>
    </row>
    <row r="28" spans="1:6" ht="12.75">
      <c r="A28" s="81"/>
      <c r="B28" s="3" t="s">
        <v>75</v>
      </c>
      <c r="C28" s="7">
        <v>413</v>
      </c>
      <c r="D28" s="69"/>
      <c r="E28" s="69"/>
      <c r="F28" s="26"/>
    </row>
    <row r="29" spans="1:6" ht="12.75">
      <c r="A29" s="81"/>
      <c r="B29" s="3" t="s">
        <v>76</v>
      </c>
      <c r="C29" s="7">
        <v>414</v>
      </c>
      <c r="D29" s="69"/>
      <c r="E29" s="69"/>
      <c r="F29" s="26"/>
    </row>
    <row r="30" spans="1:6" ht="12.75">
      <c r="A30" s="81"/>
      <c r="B30" s="3" t="s">
        <v>77</v>
      </c>
      <c r="C30" s="7">
        <v>415</v>
      </c>
      <c r="D30" s="69">
        <v>527</v>
      </c>
      <c r="E30" s="69">
        <v>349</v>
      </c>
      <c r="F30" s="26">
        <f>SUM(D30/E30)</f>
        <v>1.510028653295129</v>
      </c>
    </row>
    <row r="31" spans="1:6" ht="12.75">
      <c r="A31" s="81"/>
      <c r="B31" s="3" t="s">
        <v>78</v>
      </c>
      <c r="C31" s="84">
        <v>416</v>
      </c>
      <c r="D31" s="69">
        <f>2488+1481+125</f>
        <v>4094</v>
      </c>
      <c r="E31" s="69">
        <f>2488+1888+126+6</f>
        <v>4508</v>
      </c>
      <c r="F31" s="26">
        <f>SUM(D31/E31)</f>
        <v>0.9081632653061225</v>
      </c>
    </row>
    <row r="32" spans="1:6" ht="12.75">
      <c r="A32" s="81"/>
      <c r="B32" s="3" t="s">
        <v>79</v>
      </c>
      <c r="C32" s="7">
        <v>417</v>
      </c>
      <c r="D32" s="69"/>
      <c r="E32" s="69"/>
      <c r="F32" s="26"/>
    </row>
    <row r="33" spans="1:6" ht="12.75">
      <c r="A33" s="81"/>
      <c r="B33" s="3" t="s">
        <v>80</v>
      </c>
      <c r="C33" s="7">
        <v>418</v>
      </c>
      <c r="D33" s="69"/>
      <c r="E33" s="69"/>
      <c r="F33" s="26"/>
    </row>
    <row r="34" spans="1:6" ht="22.5" customHeight="1">
      <c r="A34" s="81"/>
      <c r="B34" s="76" t="s">
        <v>81</v>
      </c>
      <c r="C34" s="7">
        <v>419</v>
      </c>
      <c r="D34" s="69">
        <f>D16-D22</f>
        <v>2253</v>
      </c>
      <c r="E34" s="69">
        <v>0</v>
      </c>
      <c r="F34" s="26">
        <v>0</v>
      </c>
    </row>
    <row r="35" spans="1:6" ht="12.75">
      <c r="A35" s="81"/>
      <c r="B35" s="76" t="s">
        <v>82</v>
      </c>
      <c r="C35" s="7">
        <v>420</v>
      </c>
      <c r="D35" s="49"/>
      <c r="E35" s="49">
        <f>E22-E16</f>
        <v>143593</v>
      </c>
      <c r="F35" s="26">
        <v>0</v>
      </c>
    </row>
    <row r="36" spans="1:6" ht="22.5">
      <c r="A36" s="81"/>
      <c r="B36" s="62" t="s">
        <v>83</v>
      </c>
      <c r="C36" s="7">
        <v>421</v>
      </c>
      <c r="D36" s="49">
        <f>D37+D38</f>
        <v>0</v>
      </c>
      <c r="E36" s="49">
        <f>E37+E38</f>
        <v>0</v>
      </c>
      <c r="F36" s="31">
        <v>0</v>
      </c>
    </row>
    <row r="37" spans="1:6" ht="12.75">
      <c r="A37" s="81"/>
      <c r="B37" s="3" t="s">
        <v>85</v>
      </c>
      <c r="C37" s="7">
        <v>422</v>
      </c>
      <c r="D37" s="69"/>
      <c r="E37" s="69"/>
      <c r="F37" s="31">
        <v>0</v>
      </c>
    </row>
    <row r="38" spans="1:6" ht="12.75">
      <c r="A38" s="81"/>
      <c r="B38" s="3" t="s">
        <v>86</v>
      </c>
      <c r="C38" s="7">
        <v>423</v>
      </c>
      <c r="D38" s="85"/>
      <c r="E38" s="85"/>
      <c r="F38" s="26"/>
    </row>
    <row r="39" spans="1:6" ht="22.5">
      <c r="A39" s="81"/>
      <c r="B39" s="62" t="s">
        <v>84</v>
      </c>
      <c r="C39" s="7">
        <v>424</v>
      </c>
      <c r="D39" s="86">
        <f>SUM(D40:D43)</f>
        <v>0</v>
      </c>
      <c r="E39" s="86">
        <f>SUM(E40:E43)</f>
        <v>0</v>
      </c>
      <c r="F39" s="31">
        <v>0</v>
      </c>
    </row>
    <row r="40" spans="1:6" ht="12.75">
      <c r="A40" s="81"/>
      <c r="B40" s="3" t="s">
        <v>87</v>
      </c>
      <c r="C40" s="84">
        <v>425</v>
      </c>
      <c r="D40" s="69"/>
      <c r="E40" s="69"/>
      <c r="F40" s="26"/>
    </row>
    <row r="41" spans="1:6" ht="12.75">
      <c r="A41" s="81"/>
      <c r="B41" s="3" t="s">
        <v>88</v>
      </c>
      <c r="C41" s="7">
        <v>426</v>
      </c>
      <c r="D41" s="69"/>
      <c r="E41" s="69"/>
      <c r="F41" s="26"/>
    </row>
    <row r="42" spans="1:6" ht="12.75">
      <c r="A42" s="81"/>
      <c r="B42" s="80" t="s">
        <v>89</v>
      </c>
      <c r="C42" s="7">
        <v>427</v>
      </c>
      <c r="D42" s="69"/>
      <c r="E42" s="69"/>
      <c r="F42" s="26"/>
    </row>
    <row r="43" spans="1:6" ht="12.75">
      <c r="A43" s="81"/>
      <c r="B43" s="3" t="s">
        <v>90</v>
      </c>
      <c r="C43" s="7">
        <v>428</v>
      </c>
      <c r="D43" s="69"/>
      <c r="E43" s="69"/>
      <c r="F43" s="26"/>
    </row>
    <row r="44" spans="1:6" ht="12.75">
      <c r="A44" s="81"/>
      <c r="B44" s="76" t="s">
        <v>91</v>
      </c>
      <c r="C44" s="7">
        <v>429</v>
      </c>
      <c r="D44" s="69">
        <f>D36-D39</f>
        <v>0</v>
      </c>
      <c r="E44" s="69">
        <f>E36-E39</f>
        <v>0</v>
      </c>
      <c r="F44" s="31">
        <v>0</v>
      </c>
    </row>
    <row r="45" spans="1:6" ht="12.75">
      <c r="A45" s="81"/>
      <c r="B45" s="76" t="s">
        <v>92</v>
      </c>
      <c r="C45" s="7">
        <v>430</v>
      </c>
      <c r="D45" s="69">
        <f>D39-D36</f>
        <v>0</v>
      </c>
      <c r="E45" s="69">
        <f>E39-E36</f>
        <v>0</v>
      </c>
      <c r="F45" s="31">
        <v>0</v>
      </c>
    </row>
    <row r="46" spans="1:6" ht="12.75">
      <c r="A46" s="81"/>
      <c r="B46" s="62" t="s">
        <v>93</v>
      </c>
      <c r="C46" s="7">
        <v>431</v>
      </c>
      <c r="D46" s="85">
        <f>D16+D36</f>
        <v>6874</v>
      </c>
      <c r="E46" s="85">
        <f>E16+E36</f>
        <v>11264</v>
      </c>
      <c r="F46" s="26">
        <f>SUM(D46/E46)</f>
        <v>0.6102627840909091</v>
      </c>
    </row>
    <row r="47" spans="1:6" ht="12.75">
      <c r="A47" s="81"/>
      <c r="B47" s="62" t="s">
        <v>94</v>
      </c>
      <c r="C47" s="7">
        <v>432</v>
      </c>
      <c r="D47" s="85">
        <f>D22+D39</f>
        <v>4621</v>
      </c>
      <c r="E47" s="85">
        <f>E22+E39</f>
        <v>154857</v>
      </c>
      <c r="F47" s="26">
        <f>SUM(D47/E47)</f>
        <v>0.02984043343213416</v>
      </c>
    </row>
    <row r="48" spans="1:6" ht="12.75">
      <c r="A48" s="81"/>
      <c r="B48" s="62" t="s">
        <v>95</v>
      </c>
      <c r="C48" s="7">
        <v>433</v>
      </c>
      <c r="D48" s="85">
        <f>6874-4621</f>
        <v>2253</v>
      </c>
      <c r="E48" s="85">
        <v>0</v>
      </c>
      <c r="F48" s="26"/>
    </row>
    <row r="49" spans="1:6" ht="12.75">
      <c r="A49" s="81"/>
      <c r="B49" s="62" t="s">
        <v>96</v>
      </c>
      <c r="C49" s="84">
        <v>434</v>
      </c>
      <c r="D49" s="85">
        <v>0</v>
      </c>
      <c r="E49" s="85">
        <f>E47-E46</f>
        <v>143593</v>
      </c>
      <c r="F49" s="26"/>
    </row>
    <row r="50" spans="1:6" ht="12.75">
      <c r="A50" s="81"/>
      <c r="B50" s="87" t="s">
        <v>97</v>
      </c>
      <c r="C50" s="7">
        <v>435</v>
      </c>
      <c r="D50" s="85">
        <f>'bilans stanja'!E15</f>
        <v>9171</v>
      </c>
      <c r="E50" s="85">
        <f>'bilans stanja'!F15</f>
        <v>0</v>
      </c>
      <c r="F50" s="26"/>
    </row>
    <row r="51" spans="1:6" ht="22.5">
      <c r="A51" s="81"/>
      <c r="B51" s="29" t="s">
        <v>98</v>
      </c>
      <c r="C51" s="7">
        <v>436</v>
      </c>
      <c r="D51" s="85"/>
      <c r="E51" s="85"/>
      <c r="F51" s="26"/>
    </row>
    <row r="52" spans="2:6" ht="22.5">
      <c r="B52" s="82" t="s">
        <v>99</v>
      </c>
      <c r="C52" s="7">
        <v>437</v>
      </c>
      <c r="D52" s="67"/>
      <c r="E52" s="67"/>
      <c r="F52" s="26"/>
    </row>
    <row r="53" spans="2:6" ht="22.5">
      <c r="B53" s="62" t="s">
        <v>100</v>
      </c>
      <c r="C53" s="7">
        <v>438</v>
      </c>
      <c r="D53" s="31">
        <f>D50+D48</f>
        <v>11424</v>
      </c>
      <c r="E53" s="31">
        <f>E50-E49</f>
        <v>-143593</v>
      </c>
      <c r="F53" s="26">
        <f>SUM(D53/E53)</f>
        <v>-0.07955819573377532</v>
      </c>
    </row>
    <row r="54" ht="12.75">
      <c r="B54" s="4"/>
    </row>
    <row r="55" spans="5:9" ht="12.75">
      <c r="E55" s="66"/>
      <c r="F55" s="4"/>
      <c r="G55" s="4"/>
      <c r="H55" s="4"/>
      <c r="I55" s="4"/>
    </row>
    <row r="56" spans="1:9" ht="22.5" customHeight="1">
      <c r="A56" s="129" t="s">
        <v>512</v>
      </c>
      <c r="B56" s="129"/>
      <c r="C56" s="129"/>
      <c r="D56" s="116" t="s">
        <v>393</v>
      </c>
      <c r="E56" s="116"/>
      <c r="F56" s="116"/>
      <c r="G56" s="4"/>
      <c r="H56" s="4"/>
      <c r="I56" s="4"/>
    </row>
    <row r="57" spans="1:9" ht="12.75">
      <c r="A57" s="4" t="s">
        <v>511</v>
      </c>
      <c r="C57" t="s">
        <v>493</v>
      </c>
      <c r="D57" s="50"/>
      <c r="E57" s="50"/>
      <c r="F57" s="97"/>
      <c r="G57" s="4"/>
      <c r="H57" s="4"/>
      <c r="I57" s="4"/>
    </row>
    <row r="58" spans="4:9" ht="12.75">
      <c r="D58" s="63"/>
      <c r="E58" s="66"/>
      <c r="F58" s="4"/>
      <c r="G58" s="4"/>
      <c r="H58" s="4"/>
      <c r="I58" s="4"/>
    </row>
    <row r="59" spans="6:9" ht="12.75">
      <c r="F59" s="4"/>
      <c r="G59" s="4"/>
      <c r="H59" s="4"/>
      <c r="I59" s="4"/>
    </row>
  </sheetData>
  <sheetProtection/>
  <mergeCells count="10">
    <mergeCell ref="A56:C56"/>
    <mergeCell ref="D56:F56"/>
    <mergeCell ref="B13:B14"/>
    <mergeCell ref="A9:F9"/>
    <mergeCell ref="A10:F10"/>
    <mergeCell ref="A13:A14"/>
    <mergeCell ref="F13:F14"/>
    <mergeCell ref="A11:F11"/>
    <mergeCell ref="D13:E13"/>
    <mergeCell ref="C13:C14"/>
  </mergeCells>
  <printOptions horizontalCentered="1"/>
  <pageMargins left="0.7480314960629921" right="0.7480314960629921" top="0.3937007874015748" bottom="0.3937007874015748" header="0.5118110236220472" footer="0.511811023622047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B6"/>
    </sheetView>
  </sheetViews>
  <sheetFormatPr defaultColWidth="9.140625" defaultRowHeight="12.75"/>
  <cols>
    <col min="1" max="1" width="5.421875" style="0" customWidth="1"/>
    <col min="2" max="2" width="53.140625" style="0" customWidth="1"/>
    <col min="3" max="3" width="6.57421875" style="0" customWidth="1"/>
    <col min="4" max="4" width="10.8515625" style="0" bestFit="1" customWidth="1"/>
    <col min="5" max="5" width="11.7109375" style="0" bestFit="1" customWidth="1"/>
  </cols>
  <sheetData>
    <row r="1" spans="1:2" ht="12.75">
      <c r="A1" s="4" t="s">
        <v>489</v>
      </c>
      <c r="B1" s="4"/>
    </row>
    <row r="2" spans="1:2" ht="12.75">
      <c r="A2" s="4" t="s">
        <v>510</v>
      </c>
      <c r="B2" s="59"/>
    </row>
    <row r="3" spans="1:2" ht="12.75">
      <c r="A3" s="4" t="s">
        <v>498</v>
      </c>
      <c r="B3" s="4"/>
    </row>
    <row r="4" spans="1:2" ht="12.75">
      <c r="A4" s="4" t="s">
        <v>499</v>
      </c>
      <c r="B4" s="59"/>
    </row>
    <row r="5" spans="1:2" ht="12.75">
      <c r="A5" s="4" t="s">
        <v>490</v>
      </c>
      <c r="B5" s="59"/>
    </row>
    <row r="6" spans="1:2" ht="12.75">
      <c r="A6" s="4" t="s">
        <v>491</v>
      </c>
      <c r="B6" s="59"/>
    </row>
    <row r="9" spans="1:5" ht="12.75">
      <c r="A9" s="114" t="s">
        <v>200</v>
      </c>
      <c r="B9" s="114"/>
      <c r="C9" s="114"/>
      <c r="D9" s="114"/>
      <c r="E9" s="114"/>
    </row>
    <row r="10" spans="1:5" ht="12.75">
      <c r="A10" s="114" t="s">
        <v>513</v>
      </c>
      <c r="B10" s="114"/>
      <c r="C10" s="114"/>
      <c r="D10" s="114"/>
      <c r="E10" s="114"/>
    </row>
    <row r="11" spans="2:4" ht="12.75">
      <c r="B11" s="128"/>
      <c r="C11" s="128"/>
      <c r="D11" s="128"/>
    </row>
    <row r="12" ht="12.75">
      <c r="E12" s="4" t="s">
        <v>55</v>
      </c>
    </row>
    <row r="13" spans="1:5" ht="22.5">
      <c r="A13" s="6" t="s">
        <v>183</v>
      </c>
      <c r="B13" s="6" t="s">
        <v>201</v>
      </c>
      <c r="C13" s="6" t="s">
        <v>2</v>
      </c>
      <c r="D13" s="6" t="s">
        <v>3</v>
      </c>
      <c r="E13" s="6" t="s">
        <v>4</v>
      </c>
    </row>
    <row r="14" spans="1:5" ht="12.75">
      <c r="A14" s="7">
        <v>1</v>
      </c>
      <c r="B14" s="7">
        <v>2</v>
      </c>
      <c r="C14" s="7">
        <v>3</v>
      </c>
      <c r="D14" s="7">
        <v>5</v>
      </c>
      <c r="E14" s="7">
        <v>6</v>
      </c>
    </row>
    <row r="15" spans="1:5" ht="12.75">
      <c r="A15" s="30" t="s">
        <v>6</v>
      </c>
      <c r="B15" s="28" t="s">
        <v>203</v>
      </c>
      <c r="C15" s="7">
        <v>501</v>
      </c>
      <c r="D15" s="47"/>
      <c r="E15" s="47"/>
    </row>
    <row r="16" spans="1:5" ht="12.75">
      <c r="A16" s="7">
        <v>1</v>
      </c>
      <c r="B16" s="2" t="s">
        <v>204</v>
      </c>
      <c r="C16" s="7">
        <v>502</v>
      </c>
      <c r="D16" s="31">
        <f>'bilans stanja'!E53</f>
        <v>1421621</v>
      </c>
      <c r="E16" s="31">
        <v>1368617</v>
      </c>
    </row>
    <row r="17" spans="1:5" ht="12.75">
      <c r="A17" s="7">
        <v>2</v>
      </c>
      <c r="B17" s="2" t="s">
        <v>196</v>
      </c>
      <c r="C17" s="7">
        <v>503</v>
      </c>
      <c r="D17" s="31">
        <v>2248232</v>
      </c>
      <c r="E17" s="31">
        <v>2248232</v>
      </c>
    </row>
    <row r="18" spans="1:5" ht="17.25" customHeight="1">
      <c r="A18" s="7">
        <v>3</v>
      </c>
      <c r="B18" s="3" t="s">
        <v>205</v>
      </c>
      <c r="C18" s="7">
        <v>504</v>
      </c>
      <c r="D18" s="26">
        <f>D16/D17</f>
        <v>0.6323284251803195</v>
      </c>
      <c r="E18" s="26">
        <f>E16/E17</f>
        <v>0.6087525664611125</v>
      </c>
    </row>
    <row r="19" spans="1:5" ht="12.75">
      <c r="A19" s="88" t="s">
        <v>5</v>
      </c>
      <c r="B19" s="28" t="s">
        <v>206</v>
      </c>
      <c r="C19" s="7">
        <v>505</v>
      </c>
      <c r="D19" s="31"/>
      <c r="E19" s="31"/>
    </row>
    <row r="20" spans="1:5" ht="15" customHeight="1">
      <c r="A20" s="8">
        <v>1</v>
      </c>
      <c r="B20" s="3" t="s">
        <v>207</v>
      </c>
      <c r="C20" s="7">
        <v>506</v>
      </c>
      <c r="D20" s="31">
        <f>'bilans stanja'!D53</f>
        <v>1411881</v>
      </c>
      <c r="E20" s="31">
        <v>1359311</v>
      </c>
    </row>
    <row r="21" spans="1:5" ht="12.75">
      <c r="A21" s="8">
        <v>2</v>
      </c>
      <c r="B21" s="10" t="s">
        <v>195</v>
      </c>
      <c r="C21" s="7">
        <v>507</v>
      </c>
      <c r="D21" s="31">
        <v>2248232</v>
      </c>
      <c r="E21" s="31">
        <v>2248232</v>
      </c>
    </row>
    <row r="22" spans="1:5" ht="12.75">
      <c r="A22" s="8">
        <v>3</v>
      </c>
      <c r="B22" s="2" t="s">
        <v>208</v>
      </c>
      <c r="C22" s="7">
        <v>508</v>
      </c>
      <c r="D22" s="26">
        <f>D20/D21</f>
        <v>0.6279961320717791</v>
      </c>
      <c r="E22" s="26">
        <f>E20/E21</f>
        <v>0.6046133139284557</v>
      </c>
    </row>
    <row r="23" spans="1:5" ht="12.75">
      <c r="A23" s="88" t="s">
        <v>202</v>
      </c>
      <c r="B23" s="28" t="s">
        <v>209</v>
      </c>
      <c r="C23" s="7">
        <v>509</v>
      </c>
      <c r="D23" s="31"/>
      <c r="E23" s="31"/>
    </row>
    <row r="24" spans="1:5" ht="12.75">
      <c r="A24" s="8">
        <v>1</v>
      </c>
      <c r="B24" s="2" t="s">
        <v>210</v>
      </c>
      <c r="C24" s="7">
        <v>510</v>
      </c>
      <c r="D24" s="26">
        <v>0.03</v>
      </c>
      <c r="E24" s="26">
        <v>0.03</v>
      </c>
    </row>
    <row r="25" spans="1:5" ht="12.75">
      <c r="A25" s="8">
        <v>2</v>
      </c>
      <c r="B25" s="2" t="s">
        <v>211</v>
      </c>
      <c r="C25" s="7">
        <v>511</v>
      </c>
      <c r="D25" s="31"/>
      <c r="E25" s="31"/>
    </row>
    <row r="26" spans="1:5" ht="12.75">
      <c r="A26" s="8">
        <v>3</v>
      </c>
      <c r="B26" s="2" t="s">
        <v>212</v>
      </c>
      <c r="C26" s="7">
        <v>512</v>
      </c>
      <c r="D26" s="31"/>
      <c r="E26" s="31"/>
    </row>
    <row r="27" spans="1:5" ht="12.75">
      <c r="A27" s="8">
        <v>4</v>
      </c>
      <c r="B27" s="2" t="s">
        <v>213</v>
      </c>
      <c r="C27" s="7">
        <v>513</v>
      </c>
      <c r="D27" s="31"/>
      <c r="E27" s="31"/>
    </row>
    <row r="28" spans="1:5" ht="12.75">
      <c r="A28" s="12"/>
      <c r="B28" s="13"/>
      <c r="C28" s="14"/>
      <c r="D28" s="13"/>
      <c r="E28" s="13"/>
    </row>
    <row r="29" spans="1:10" ht="26.25" customHeight="1">
      <c r="A29" s="129" t="s">
        <v>515</v>
      </c>
      <c r="B29" s="129"/>
      <c r="C29" s="129"/>
      <c r="D29" s="116" t="s">
        <v>393</v>
      </c>
      <c r="E29" s="116"/>
      <c r="F29" s="4"/>
      <c r="G29" s="4"/>
      <c r="H29" s="4"/>
      <c r="I29" s="4"/>
      <c r="J29" s="4"/>
    </row>
    <row r="30" spans="1:10" ht="12.75">
      <c r="A30" s="104" t="s">
        <v>514</v>
      </c>
      <c r="F30" s="4"/>
      <c r="G30" s="4"/>
      <c r="H30" s="4"/>
      <c r="I30" s="4"/>
      <c r="J30" s="4"/>
    </row>
    <row r="31" spans="2:10" ht="12.75">
      <c r="B31" s="15"/>
      <c r="D31" s="72"/>
      <c r="E31" s="73"/>
      <c r="F31" s="4"/>
      <c r="G31" s="4"/>
      <c r="H31" s="4"/>
      <c r="I31" s="4"/>
      <c r="J31" s="4"/>
    </row>
    <row r="32" spans="1:5" ht="12.75">
      <c r="A32" s="12"/>
      <c r="B32" s="13"/>
      <c r="C32" s="14"/>
      <c r="D32" s="13"/>
      <c r="E32" s="13"/>
    </row>
    <row r="33" spans="1:5" ht="12.75">
      <c r="A33" s="12"/>
      <c r="B33" s="13"/>
      <c r="C33" s="14"/>
      <c r="D33" s="13"/>
      <c r="E33" s="13"/>
    </row>
    <row r="34" spans="1:5" ht="12.75">
      <c r="A34" s="12"/>
      <c r="B34" s="13"/>
      <c r="C34" s="14"/>
      <c r="D34" s="13"/>
      <c r="E34" s="13"/>
    </row>
    <row r="35" spans="1:5" ht="12.75">
      <c r="A35" s="12"/>
      <c r="B35" s="13"/>
      <c r="C35" s="14"/>
      <c r="D35" s="13"/>
      <c r="E35" s="13"/>
    </row>
    <row r="36" spans="1:5" ht="12.75">
      <c r="A36" s="12"/>
      <c r="B36" s="13"/>
      <c r="C36" s="14"/>
      <c r="D36" s="13"/>
      <c r="E36" s="13"/>
    </row>
    <row r="37" spans="1:5" ht="12.75">
      <c r="A37" s="12"/>
      <c r="B37" s="13"/>
      <c r="C37" s="14"/>
      <c r="D37" s="13"/>
      <c r="E37" s="13"/>
    </row>
    <row r="38" spans="1:5" ht="12.75">
      <c r="A38" s="12"/>
      <c r="B38" s="13"/>
      <c r="C38" s="14"/>
      <c r="D38" s="13"/>
      <c r="E38" s="13"/>
    </row>
    <row r="39" spans="1:5" ht="12.75">
      <c r="A39" s="12"/>
      <c r="B39" s="15"/>
      <c r="C39" s="14"/>
      <c r="D39" s="13"/>
      <c r="E39" s="13"/>
    </row>
    <row r="40" spans="1:5" ht="12.75">
      <c r="A40" s="12"/>
      <c r="B40" s="15"/>
      <c r="C40" s="14"/>
      <c r="D40" s="13"/>
      <c r="E40" s="13"/>
    </row>
    <row r="41" spans="1:5" ht="12.75">
      <c r="A41" s="12"/>
      <c r="B41" s="13"/>
      <c r="C41" s="14"/>
      <c r="D41" s="13"/>
      <c r="E41" s="13"/>
    </row>
    <row r="42" spans="1:5" ht="12.75">
      <c r="A42" s="12"/>
      <c r="B42" s="13"/>
      <c r="C42" s="14"/>
      <c r="D42" s="13"/>
      <c r="E42" s="13"/>
    </row>
    <row r="43" spans="1:5" ht="12.75">
      <c r="A43" s="12"/>
      <c r="B43" s="13"/>
      <c r="C43" s="14"/>
      <c r="D43" s="13"/>
      <c r="E43" s="13"/>
    </row>
    <row r="44" spans="1:5" ht="12.75">
      <c r="A44" s="12"/>
      <c r="B44" s="13"/>
      <c r="C44" s="14"/>
      <c r="D44" s="13"/>
      <c r="E44" s="13"/>
    </row>
    <row r="45" spans="1:5" ht="12.75">
      <c r="A45" s="12"/>
      <c r="B45" s="15"/>
      <c r="C45" s="14"/>
      <c r="D45" s="13"/>
      <c r="E45" s="13"/>
    </row>
    <row r="46" spans="1:5" ht="12.75">
      <c r="A46" s="12"/>
      <c r="C46" s="14"/>
      <c r="D46" s="13"/>
      <c r="E46" s="13"/>
    </row>
    <row r="49" ht="12.75">
      <c r="B49" s="4"/>
    </row>
    <row r="50" spans="1:5" ht="12.75">
      <c r="A50" s="4"/>
      <c r="D50" s="128"/>
      <c r="E50" s="128"/>
    </row>
  </sheetData>
  <sheetProtection/>
  <mergeCells count="6">
    <mergeCell ref="A29:C29"/>
    <mergeCell ref="B11:D11"/>
    <mergeCell ref="D50:E50"/>
    <mergeCell ref="D29:E29"/>
    <mergeCell ref="A9:E9"/>
    <mergeCell ref="A10:E10"/>
  </mergeCells>
  <printOptions/>
  <pageMargins left="0.26" right="0.16" top="1" bottom="1" header="0.5" footer="0.5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84"/>
  <sheetViews>
    <sheetView tabSelected="1" zoomScalePageLayoutView="0" workbookViewId="0" topLeftCell="A157">
      <selection activeCell="E187" sqref="E187"/>
    </sheetView>
  </sheetViews>
  <sheetFormatPr defaultColWidth="9.140625" defaultRowHeight="12.75"/>
  <cols>
    <col min="3" max="3" width="11.140625" style="0" customWidth="1"/>
    <col min="5" max="5" width="10.28125" style="0" customWidth="1"/>
    <col min="11" max="11" width="11.57421875" style="0" customWidth="1"/>
  </cols>
  <sheetData>
    <row r="1" spans="1:11" ht="12.75">
      <c r="A1" s="410" t="s">
        <v>489</v>
      </c>
      <c r="B1" s="410"/>
      <c r="C1" s="410"/>
      <c r="D1" s="410"/>
      <c r="E1" s="411"/>
      <c r="F1" s="411"/>
      <c r="G1" s="411"/>
      <c r="H1" s="411"/>
      <c r="I1" s="411"/>
      <c r="J1" s="411"/>
      <c r="K1" s="411"/>
    </row>
    <row r="2" spans="1:11" ht="12.75">
      <c r="A2" s="410" t="s">
        <v>501</v>
      </c>
      <c r="B2" s="410"/>
      <c r="C2" s="410"/>
      <c r="D2" s="410"/>
      <c r="E2" s="411"/>
      <c r="F2" s="411"/>
      <c r="G2" s="411"/>
      <c r="H2" s="411"/>
      <c r="I2" s="411"/>
      <c r="J2" s="411"/>
      <c r="K2" s="411"/>
    </row>
    <row r="3" spans="1:11" ht="12.75">
      <c r="A3" s="412" t="s">
        <v>518</v>
      </c>
      <c r="B3" s="413"/>
      <c r="C3" s="413"/>
      <c r="D3" s="413"/>
      <c r="E3" s="411"/>
      <c r="F3" s="411"/>
      <c r="G3" s="411"/>
      <c r="H3" s="411"/>
      <c r="I3" s="411"/>
      <c r="J3" s="411"/>
      <c r="K3" s="411"/>
    </row>
    <row r="4" spans="1:11" ht="12.75">
      <c r="A4" s="410" t="s">
        <v>499</v>
      </c>
      <c r="B4" s="410"/>
      <c r="C4" s="410"/>
      <c r="D4" s="410"/>
      <c r="E4" s="411"/>
      <c r="F4" s="411"/>
      <c r="G4" s="411"/>
      <c r="H4" s="411"/>
      <c r="I4" s="411"/>
      <c r="J4" s="411"/>
      <c r="K4" s="411"/>
    </row>
    <row r="5" spans="1:11" ht="12.75">
      <c r="A5" s="412" t="s">
        <v>490</v>
      </c>
      <c r="B5" s="412"/>
      <c r="C5" s="414"/>
      <c r="D5" s="414"/>
      <c r="E5" s="411"/>
      <c r="F5" s="411"/>
      <c r="G5" s="411"/>
      <c r="H5" s="411"/>
      <c r="I5" s="411"/>
      <c r="J5" s="411"/>
      <c r="K5" s="411"/>
    </row>
    <row r="6" spans="1:11" ht="12.75">
      <c r="A6" s="412" t="s">
        <v>491</v>
      </c>
      <c r="B6" s="412"/>
      <c r="C6" s="414"/>
      <c r="D6" s="414"/>
      <c r="E6" s="411"/>
      <c r="F6" s="411"/>
      <c r="G6" s="411"/>
      <c r="H6" s="411"/>
      <c r="I6" s="411"/>
      <c r="J6" s="411"/>
      <c r="K6" s="411"/>
    </row>
    <row r="7" spans="1:11" ht="12.75">
      <c r="A7" s="415"/>
      <c r="B7" s="415"/>
      <c r="C7" s="415"/>
      <c r="D7" s="415"/>
      <c r="E7" s="415"/>
      <c r="F7" s="415"/>
      <c r="G7" s="415"/>
      <c r="H7" s="415"/>
      <c r="I7" s="415"/>
      <c r="J7" s="415"/>
      <c r="K7" s="415"/>
    </row>
    <row r="8" spans="1:11" ht="12.75">
      <c r="A8" s="415"/>
      <c r="B8" s="415"/>
      <c r="C8" s="415"/>
      <c r="D8" s="415"/>
      <c r="E8" s="415"/>
      <c r="F8" s="415"/>
      <c r="G8" s="415"/>
      <c r="H8" s="415"/>
      <c r="I8" s="415"/>
      <c r="J8" s="415"/>
      <c r="K8" s="415"/>
    </row>
    <row r="9" spans="1:11" ht="12.75">
      <c r="A9" s="416"/>
      <c r="B9" s="417" t="s">
        <v>618</v>
      </c>
      <c r="C9" s="417"/>
      <c r="D9" s="417"/>
      <c r="E9" s="417"/>
      <c r="F9" s="417"/>
      <c r="G9" s="417"/>
      <c r="H9" s="417"/>
      <c r="I9" s="411"/>
      <c r="J9" s="411"/>
      <c r="K9" s="411"/>
    </row>
    <row r="10" spans="1:11" ht="12.75">
      <c r="A10" s="416"/>
      <c r="B10" s="418" t="s">
        <v>619</v>
      </c>
      <c r="C10" s="419"/>
      <c r="D10" s="419"/>
      <c r="E10" s="419"/>
      <c r="F10" s="419"/>
      <c r="G10" s="419"/>
      <c r="H10" s="419"/>
      <c r="I10" s="411"/>
      <c r="J10" s="411"/>
      <c r="K10" s="411"/>
    </row>
    <row r="11" spans="1:11" ht="78.75">
      <c r="A11" s="420" t="s">
        <v>620</v>
      </c>
      <c r="B11" s="420" t="s">
        <v>621</v>
      </c>
      <c r="C11" s="420" t="s">
        <v>622</v>
      </c>
      <c r="D11" s="420" t="s">
        <v>623</v>
      </c>
      <c r="E11" s="420" t="s">
        <v>624</v>
      </c>
      <c r="F11" s="420" t="s">
        <v>625</v>
      </c>
      <c r="G11" s="420" t="s">
        <v>626</v>
      </c>
      <c r="H11" s="420" t="s">
        <v>627</v>
      </c>
      <c r="I11" s="420" t="s">
        <v>628</v>
      </c>
      <c r="J11" s="420" t="s">
        <v>629</v>
      </c>
      <c r="K11" s="420" t="s">
        <v>630</v>
      </c>
    </row>
    <row r="12" spans="1:11" ht="12.75">
      <c r="A12" s="421">
        <v>1</v>
      </c>
      <c r="B12" s="422">
        <v>2</v>
      </c>
      <c r="C12" s="423">
        <v>3</v>
      </c>
      <c r="D12" s="424">
        <v>4</v>
      </c>
      <c r="E12" s="424">
        <v>5</v>
      </c>
      <c r="F12" s="425">
        <v>6</v>
      </c>
      <c r="G12" s="424">
        <v>7</v>
      </c>
      <c r="H12" s="423">
        <v>8</v>
      </c>
      <c r="I12" s="424">
        <v>9</v>
      </c>
      <c r="J12" s="424">
        <v>10</v>
      </c>
      <c r="K12" s="423">
        <v>11</v>
      </c>
    </row>
    <row r="13" spans="1:11" ht="12.75">
      <c r="A13" s="426" t="s">
        <v>631</v>
      </c>
      <c r="B13" s="427"/>
      <c r="C13" s="428"/>
      <c r="D13" s="428"/>
      <c r="E13" s="428"/>
      <c r="F13" s="428"/>
      <c r="G13" s="428"/>
      <c r="H13" s="428"/>
      <c r="I13" s="428"/>
      <c r="J13" s="428"/>
      <c r="K13" s="428"/>
    </row>
    <row r="14" spans="1:11" ht="12.75">
      <c r="A14" s="429" t="s">
        <v>632</v>
      </c>
      <c r="B14" s="430" t="s">
        <v>531</v>
      </c>
      <c r="C14" s="431">
        <v>4500</v>
      </c>
      <c r="D14" s="431">
        <v>0</v>
      </c>
      <c r="E14" s="431">
        <v>0</v>
      </c>
      <c r="F14" s="432">
        <v>0</v>
      </c>
      <c r="G14" s="432">
        <v>0</v>
      </c>
      <c r="H14" s="431">
        <v>0</v>
      </c>
      <c r="I14" s="432">
        <v>0</v>
      </c>
      <c r="J14" s="432">
        <v>0</v>
      </c>
      <c r="K14" s="431">
        <v>0</v>
      </c>
    </row>
    <row r="15" spans="1:11" ht="12.75">
      <c r="A15" s="429" t="s">
        <v>632</v>
      </c>
      <c r="B15" s="430" t="s">
        <v>531</v>
      </c>
      <c r="C15" s="431">
        <v>32679.87</v>
      </c>
      <c r="D15" s="431">
        <v>0</v>
      </c>
      <c r="E15" s="431">
        <v>-32679.87</v>
      </c>
      <c r="F15" s="432">
        <v>0</v>
      </c>
      <c r="G15" s="432">
        <v>0</v>
      </c>
      <c r="H15" s="431">
        <v>0</v>
      </c>
      <c r="I15" s="432">
        <v>0</v>
      </c>
      <c r="J15" s="432">
        <v>0</v>
      </c>
      <c r="K15" s="431">
        <v>-32679.87</v>
      </c>
    </row>
    <row r="16" spans="1:11" ht="12.75">
      <c r="A16" s="429" t="s">
        <v>632</v>
      </c>
      <c r="B16" s="430" t="s">
        <v>533</v>
      </c>
      <c r="C16" s="431">
        <v>852.89</v>
      </c>
      <c r="D16" s="431">
        <v>1292.94</v>
      </c>
      <c r="E16" s="431">
        <v>440.05</v>
      </c>
      <c r="F16" s="432">
        <v>0</v>
      </c>
      <c r="G16" s="432">
        <v>0</v>
      </c>
      <c r="H16" s="431">
        <v>0</v>
      </c>
      <c r="I16" s="432">
        <v>0</v>
      </c>
      <c r="J16" s="432">
        <v>0</v>
      </c>
      <c r="K16" s="431">
        <v>440.05</v>
      </c>
    </row>
    <row r="17" spans="1:11" ht="12.75">
      <c r="A17" s="429" t="s">
        <v>632</v>
      </c>
      <c r="B17" s="430" t="s">
        <v>535</v>
      </c>
      <c r="C17" s="431">
        <v>49302.12</v>
      </c>
      <c r="D17" s="431">
        <v>7242.75</v>
      </c>
      <c r="E17" s="431">
        <v>0</v>
      </c>
      <c r="F17" s="432">
        <v>0</v>
      </c>
      <c r="G17" s="432">
        <v>0</v>
      </c>
      <c r="H17" s="431">
        <v>0</v>
      </c>
      <c r="I17" s="432">
        <v>0</v>
      </c>
      <c r="J17" s="432">
        <v>0</v>
      </c>
      <c r="K17" s="431">
        <v>0</v>
      </c>
    </row>
    <row r="18" spans="1:11" ht="12.75">
      <c r="A18" s="429" t="s">
        <v>632</v>
      </c>
      <c r="B18" s="430" t="s">
        <v>537</v>
      </c>
      <c r="C18" s="431">
        <v>60663.12</v>
      </c>
      <c r="D18" s="431">
        <v>7061.8</v>
      </c>
      <c r="E18" s="431">
        <v>0</v>
      </c>
      <c r="F18" s="432">
        <v>0</v>
      </c>
      <c r="G18" s="432">
        <v>0</v>
      </c>
      <c r="H18" s="431">
        <v>0</v>
      </c>
      <c r="I18" s="432">
        <v>0</v>
      </c>
      <c r="J18" s="432">
        <v>0</v>
      </c>
      <c r="K18" s="431">
        <v>0</v>
      </c>
    </row>
    <row r="19" spans="1:11" ht="12.75">
      <c r="A19" s="429" t="s">
        <v>632</v>
      </c>
      <c r="B19" s="430" t="s">
        <v>537</v>
      </c>
      <c r="C19" s="431">
        <v>6394.47</v>
      </c>
      <c r="D19" s="431">
        <v>1328.55</v>
      </c>
      <c r="E19" s="431">
        <v>-5065.92</v>
      </c>
      <c r="F19" s="432">
        <v>0</v>
      </c>
      <c r="G19" s="432">
        <v>0</v>
      </c>
      <c r="H19" s="431">
        <v>0</v>
      </c>
      <c r="I19" s="432">
        <v>0</v>
      </c>
      <c r="J19" s="432">
        <v>0</v>
      </c>
      <c r="K19" s="431">
        <v>-5065.92</v>
      </c>
    </row>
    <row r="20" spans="1:11" ht="12.75">
      <c r="A20" s="429" t="s">
        <v>632</v>
      </c>
      <c r="B20" s="430" t="s">
        <v>539</v>
      </c>
      <c r="C20" s="431">
        <v>24016.8</v>
      </c>
      <c r="D20" s="431">
        <v>1886.76</v>
      </c>
      <c r="E20" s="431">
        <v>0</v>
      </c>
      <c r="F20" s="432">
        <v>0</v>
      </c>
      <c r="G20" s="432">
        <v>0</v>
      </c>
      <c r="H20" s="431">
        <v>0</v>
      </c>
      <c r="I20" s="432">
        <v>0</v>
      </c>
      <c r="J20" s="432">
        <v>0</v>
      </c>
      <c r="K20" s="431">
        <v>0</v>
      </c>
    </row>
    <row r="21" spans="1:11" ht="12.75">
      <c r="A21" s="429" t="s">
        <v>632</v>
      </c>
      <c r="B21" s="430" t="s">
        <v>541</v>
      </c>
      <c r="C21" s="431">
        <v>46768.75</v>
      </c>
      <c r="D21" s="431">
        <v>6221.8</v>
      </c>
      <c r="E21" s="431">
        <v>0</v>
      </c>
      <c r="F21" s="432">
        <v>0</v>
      </c>
      <c r="G21" s="432">
        <v>0</v>
      </c>
      <c r="H21" s="431">
        <v>0</v>
      </c>
      <c r="I21" s="432">
        <v>0</v>
      </c>
      <c r="J21" s="432">
        <v>0</v>
      </c>
      <c r="K21" s="431">
        <v>0</v>
      </c>
    </row>
    <row r="22" spans="1:11" ht="12.75">
      <c r="A22" s="429" t="s">
        <v>632</v>
      </c>
      <c r="B22" s="430" t="s">
        <v>541</v>
      </c>
      <c r="C22" s="431">
        <v>1587.8</v>
      </c>
      <c r="D22" s="431">
        <v>348.43</v>
      </c>
      <c r="E22" s="431">
        <v>-1239.37</v>
      </c>
      <c r="F22" s="432">
        <v>0</v>
      </c>
      <c r="G22" s="432">
        <v>0</v>
      </c>
      <c r="H22" s="431">
        <v>0</v>
      </c>
      <c r="I22" s="432">
        <v>0</v>
      </c>
      <c r="J22" s="432">
        <v>0</v>
      </c>
      <c r="K22" s="431">
        <v>-1239.37</v>
      </c>
    </row>
    <row r="23" spans="1:11" ht="12.75">
      <c r="A23" s="429" t="s">
        <v>632</v>
      </c>
      <c r="B23" s="430" t="s">
        <v>543</v>
      </c>
      <c r="C23" s="431">
        <v>28692.21</v>
      </c>
      <c r="D23" s="431">
        <v>9974.84</v>
      </c>
      <c r="E23" s="431">
        <v>0</v>
      </c>
      <c r="F23" s="432">
        <v>0</v>
      </c>
      <c r="G23" s="432">
        <v>0</v>
      </c>
      <c r="H23" s="431">
        <v>0</v>
      </c>
      <c r="I23" s="432">
        <v>0</v>
      </c>
      <c r="J23" s="432">
        <v>0</v>
      </c>
      <c r="K23" s="431">
        <v>0</v>
      </c>
    </row>
    <row r="24" spans="1:11" ht="12.75">
      <c r="A24" s="429" t="s">
        <v>632</v>
      </c>
      <c r="B24" s="430" t="s">
        <v>543</v>
      </c>
      <c r="C24" s="431">
        <v>1055.25</v>
      </c>
      <c r="D24" s="431">
        <v>580</v>
      </c>
      <c r="E24" s="431">
        <v>-475.25</v>
      </c>
      <c r="F24" s="432">
        <v>0</v>
      </c>
      <c r="G24" s="432">
        <v>0</v>
      </c>
      <c r="H24" s="431">
        <v>0</v>
      </c>
      <c r="I24" s="432">
        <v>0</v>
      </c>
      <c r="J24" s="432">
        <v>0</v>
      </c>
      <c r="K24" s="431">
        <v>-475.25</v>
      </c>
    </row>
    <row r="25" spans="1:11" ht="12.75">
      <c r="A25" s="429" t="s">
        <v>632</v>
      </c>
      <c r="B25" s="430" t="s">
        <v>545</v>
      </c>
      <c r="C25" s="431">
        <v>7780</v>
      </c>
      <c r="D25" s="431">
        <v>3696</v>
      </c>
      <c r="E25" s="431">
        <v>0</v>
      </c>
      <c r="F25" s="432">
        <v>0</v>
      </c>
      <c r="G25" s="432">
        <v>0</v>
      </c>
      <c r="H25" s="431">
        <v>-4</v>
      </c>
      <c r="I25" s="432">
        <v>0</v>
      </c>
      <c r="J25" s="432">
        <v>0</v>
      </c>
      <c r="K25" s="431">
        <v>-4</v>
      </c>
    </row>
    <row r="26" spans="1:11" ht="12.75">
      <c r="A26" s="429" t="s">
        <v>632</v>
      </c>
      <c r="B26" s="430" t="s">
        <v>545</v>
      </c>
      <c r="C26" s="431">
        <v>13684.76</v>
      </c>
      <c r="D26" s="431">
        <v>5363.27</v>
      </c>
      <c r="E26" s="431">
        <v>-8321.49</v>
      </c>
      <c r="F26" s="432">
        <v>0</v>
      </c>
      <c r="G26" s="432">
        <v>0</v>
      </c>
      <c r="H26" s="431">
        <v>0</v>
      </c>
      <c r="I26" s="432">
        <v>0</v>
      </c>
      <c r="J26" s="432">
        <v>0</v>
      </c>
      <c r="K26" s="431">
        <v>-8321.49</v>
      </c>
    </row>
    <row r="27" spans="1:11" ht="12.75">
      <c r="A27" s="429" t="s">
        <v>632</v>
      </c>
      <c r="B27" s="430" t="s">
        <v>547</v>
      </c>
      <c r="C27" s="431">
        <v>22656.3</v>
      </c>
      <c r="D27" s="431">
        <v>5526.68</v>
      </c>
      <c r="E27" s="431">
        <v>0</v>
      </c>
      <c r="F27" s="432">
        <v>0</v>
      </c>
      <c r="G27" s="432">
        <v>0</v>
      </c>
      <c r="H27" s="431">
        <v>0</v>
      </c>
      <c r="I27" s="432">
        <v>0</v>
      </c>
      <c r="J27" s="432">
        <v>0</v>
      </c>
      <c r="K27" s="431">
        <v>0</v>
      </c>
    </row>
    <row r="28" spans="1:11" ht="12.75">
      <c r="A28" s="429" t="s">
        <v>632</v>
      </c>
      <c r="B28" s="430" t="s">
        <v>547</v>
      </c>
      <c r="C28" s="431">
        <v>1618.05</v>
      </c>
      <c r="D28" s="431">
        <v>489</v>
      </c>
      <c r="E28" s="431">
        <v>-1129.05</v>
      </c>
      <c r="F28" s="432">
        <v>0</v>
      </c>
      <c r="G28" s="432">
        <v>0</v>
      </c>
      <c r="H28" s="431">
        <v>0</v>
      </c>
      <c r="I28" s="432">
        <v>0</v>
      </c>
      <c r="J28" s="432">
        <v>0</v>
      </c>
      <c r="K28" s="431">
        <v>-1129.05</v>
      </c>
    </row>
    <row r="29" spans="1:11" ht="12.75">
      <c r="A29" s="429" t="s">
        <v>632</v>
      </c>
      <c r="B29" s="430" t="s">
        <v>549</v>
      </c>
      <c r="C29" s="431">
        <v>11744</v>
      </c>
      <c r="D29" s="431">
        <v>5197.4</v>
      </c>
      <c r="E29" s="431">
        <v>0</v>
      </c>
      <c r="F29" s="432">
        <v>0</v>
      </c>
      <c r="G29" s="432">
        <v>0</v>
      </c>
      <c r="H29" s="431">
        <v>-197.6</v>
      </c>
      <c r="I29" s="432">
        <v>0</v>
      </c>
      <c r="J29" s="432">
        <v>0</v>
      </c>
      <c r="K29" s="431">
        <v>-197.6</v>
      </c>
    </row>
    <row r="30" spans="1:11" ht="12.75">
      <c r="A30" s="429" t="s">
        <v>632</v>
      </c>
      <c r="B30" s="430" t="s">
        <v>549</v>
      </c>
      <c r="C30" s="431">
        <v>4586.95</v>
      </c>
      <c r="D30" s="431">
        <v>2102.15</v>
      </c>
      <c r="E30" s="431">
        <v>-2484.8</v>
      </c>
      <c r="F30" s="432">
        <v>0</v>
      </c>
      <c r="G30" s="432">
        <v>0</v>
      </c>
      <c r="H30" s="431">
        <v>0</v>
      </c>
      <c r="I30" s="432">
        <v>0</v>
      </c>
      <c r="J30" s="432">
        <v>0</v>
      </c>
      <c r="K30" s="431">
        <v>-2484.8</v>
      </c>
    </row>
    <row r="31" spans="1:11" ht="12.75">
      <c r="A31" s="429" t="s">
        <v>632</v>
      </c>
      <c r="B31" s="430" t="s">
        <v>551</v>
      </c>
      <c r="C31" s="431">
        <v>1407</v>
      </c>
      <c r="D31" s="431">
        <v>800</v>
      </c>
      <c r="E31" s="431">
        <v>-607</v>
      </c>
      <c r="F31" s="432">
        <v>0</v>
      </c>
      <c r="G31" s="432">
        <v>0</v>
      </c>
      <c r="H31" s="431">
        <v>0</v>
      </c>
      <c r="I31" s="432">
        <v>0</v>
      </c>
      <c r="J31" s="432">
        <v>0</v>
      </c>
      <c r="K31" s="431">
        <v>-607</v>
      </c>
    </row>
    <row r="32" spans="1:11" ht="12.75">
      <c r="A32" s="429" t="s">
        <v>632</v>
      </c>
      <c r="B32" s="430" t="s">
        <v>553</v>
      </c>
      <c r="C32" s="431">
        <v>32854.92</v>
      </c>
      <c r="D32" s="431">
        <v>6698.5</v>
      </c>
      <c r="E32" s="431">
        <v>-26156.42</v>
      </c>
      <c r="F32" s="432">
        <v>0</v>
      </c>
      <c r="G32" s="432">
        <v>0</v>
      </c>
      <c r="H32" s="431">
        <v>0</v>
      </c>
      <c r="I32" s="432">
        <v>0</v>
      </c>
      <c r="J32" s="432">
        <v>0</v>
      </c>
      <c r="K32" s="431">
        <v>-26156.42</v>
      </c>
    </row>
    <row r="33" spans="1:11" ht="12.75">
      <c r="A33" s="429" t="s">
        <v>632</v>
      </c>
      <c r="B33" s="430" t="s">
        <v>555</v>
      </c>
      <c r="C33" s="431">
        <v>2579.12</v>
      </c>
      <c r="D33" s="431">
        <v>1320</v>
      </c>
      <c r="E33" s="431">
        <v>0</v>
      </c>
      <c r="F33" s="432">
        <v>0</v>
      </c>
      <c r="G33" s="432">
        <v>0</v>
      </c>
      <c r="H33" s="431">
        <v>0</v>
      </c>
      <c r="I33" s="432">
        <v>0</v>
      </c>
      <c r="J33" s="432">
        <v>0</v>
      </c>
      <c r="K33" s="431">
        <v>0</v>
      </c>
    </row>
    <row r="34" spans="1:11" ht="12.75">
      <c r="A34" s="429" t="s">
        <v>632</v>
      </c>
      <c r="B34" s="430" t="s">
        <v>557</v>
      </c>
      <c r="C34" s="431">
        <v>32486.1</v>
      </c>
      <c r="D34" s="431">
        <v>8129.31</v>
      </c>
      <c r="E34" s="431">
        <v>0</v>
      </c>
      <c r="F34" s="432">
        <v>0</v>
      </c>
      <c r="G34" s="432">
        <v>0</v>
      </c>
      <c r="H34" s="431">
        <v>-2530.03</v>
      </c>
      <c r="I34" s="432">
        <v>0</v>
      </c>
      <c r="J34" s="432">
        <v>0</v>
      </c>
      <c r="K34" s="431">
        <v>-2530.03</v>
      </c>
    </row>
    <row r="35" spans="1:11" ht="12.75">
      <c r="A35" s="429" t="s">
        <v>632</v>
      </c>
      <c r="B35" s="430" t="s">
        <v>559</v>
      </c>
      <c r="C35" s="431">
        <v>52617.79</v>
      </c>
      <c r="D35" s="431">
        <v>13438.41</v>
      </c>
      <c r="E35" s="431">
        <v>-39179.38</v>
      </c>
      <c r="F35" s="432">
        <v>0</v>
      </c>
      <c r="G35" s="432">
        <v>0</v>
      </c>
      <c r="H35" s="431">
        <v>0</v>
      </c>
      <c r="I35" s="432">
        <v>0</v>
      </c>
      <c r="J35" s="432">
        <v>0</v>
      </c>
      <c r="K35" s="431">
        <v>-39179.38</v>
      </c>
    </row>
    <row r="36" spans="1:11" ht="12.75">
      <c r="A36" s="429" t="s">
        <v>632</v>
      </c>
      <c r="B36" s="430" t="s">
        <v>561</v>
      </c>
      <c r="C36" s="431">
        <v>130574</v>
      </c>
      <c r="D36" s="431">
        <v>71815.7</v>
      </c>
      <c r="E36" s="431">
        <v>0</v>
      </c>
      <c r="F36" s="432">
        <v>0</v>
      </c>
      <c r="G36" s="432">
        <v>0</v>
      </c>
      <c r="H36" s="431">
        <v>-7181.57</v>
      </c>
      <c r="I36" s="432">
        <v>0</v>
      </c>
      <c r="J36" s="432">
        <v>0</v>
      </c>
      <c r="K36" s="431">
        <v>-7181.57</v>
      </c>
    </row>
    <row r="37" spans="1:11" ht="12.75">
      <c r="A37" s="429" t="s">
        <v>632</v>
      </c>
      <c r="B37" s="430" t="s">
        <v>561</v>
      </c>
      <c r="C37" s="431">
        <v>141593</v>
      </c>
      <c r="D37" s="431">
        <v>77876.15</v>
      </c>
      <c r="E37" s="431">
        <v>-63716.85</v>
      </c>
      <c r="F37" s="432">
        <v>0</v>
      </c>
      <c r="G37" s="432">
        <v>0</v>
      </c>
      <c r="H37" s="431">
        <v>0</v>
      </c>
      <c r="I37" s="432">
        <v>0</v>
      </c>
      <c r="J37" s="432">
        <v>0</v>
      </c>
      <c r="K37" s="431">
        <v>-63716.85</v>
      </c>
    </row>
    <row r="38" spans="1:11" ht="12.75">
      <c r="A38" s="429" t="s">
        <v>632</v>
      </c>
      <c r="B38" s="430" t="s">
        <v>563</v>
      </c>
      <c r="C38" s="431">
        <v>19473.43</v>
      </c>
      <c r="D38" s="431">
        <v>3223.84</v>
      </c>
      <c r="E38" s="431">
        <v>0</v>
      </c>
      <c r="F38" s="432">
        <v>0</v>
      </c>
      <c r="G38" s="432">
        <v>0</v>
      </c>
      <c r="H38" s="431">
        <v>-34.1</v>
      </c>
      <c r="I38" s="432">
        <v>0</v>
      </c>
      <c r="J38" s="432">
        <v>0</v>
      </c>
      <c r="K38" s="431">
        <v>-34.1</v>
      </c>
    </row>
    <row r="39" spans="1:11" ht="12.75">
      <c r="A39" s="429" t="s">
        <v>632</v>
      </c>
      <c r="B39" s="430" t="s">
        <v>565</v>
      </c>
      <c r="C39" s="431">
        <v>4410.5</v>
      </c>
      <c r="D39" s="431">
        <v>301.2</v>
      </c>
      <c r="E39" s="431">
        <v>0</v>
      </c>
      <c r="F39" s="432">
        <v>0</v>
      </c>
      <c r="G39" s="432">
        <v>0</v>
      </c>
      <c r="H39" s="431">
        <v>-18.59</v>
      </c>
      <c r="I39" s="432">
        <v>0</v>
      </c>
      <c r="J39" s="432">
        <v>0</v>
      </c>
      <c r="K39" s="431">
        <v>-18.59</v>
      </c>
    </row>
    <row r="40" spans="1:11" ht="12.75">
      <c r="A40" s="429" t="s">
        <v>632</v>
      </c>
      <c r="B40" s="430" t="s">
        <v>565</v>
      </c>
      <c r="C40" s="431">
        <v>7469.99</v>
      </c>
      <c r="D40" s="431">
        <v>389.29</v>
      </c>
      <c r="E40" s="431">
        <v>-7080.7</v>
      </c>
      <c r="F40" s="432">
        <v>0</v>
      </c>
      <c r="G40" s="432">
        <v>0</v>
      </c>
      <c r="H40" s="431">
        <v>0</v>
      </c>
      <c r="I40" s="432">
        <v>0</v>
      </c>
      <c r="J40" s="432">
        <v>0</v>
      </c>
      <c r="K40" s="431">
        <v>-7080.7</v>
      </c>
    </row>
    <row r="41" spans="1:11" ht="12.75">
      <c r="A41" s="429" t="s">
        <v>632</v>
      </c>
      <c r="B41" s="430" t="s">
        <v>567</v>
      </c>
      <c r="C41" s="431">
        <v>2365</v>
      </c>
      <c r="D41" s="431">
        <v>1603</v>
      </c>
      <c r="E41" s="431">
        <v>0</v>
      </c>
      <c r="F41" s="432">
        <v>0</v>
      </c>
      <c r="G41" s="432">
        <v>0</v>
      </c>
      <c r="H41" s="431">
        <v>3</v>
      </c>
      <c r="I41" s="432">
        <v>0</v>
      </c>
      <c r="J41" s="432">
        <v>0</v>
      </c>
      <c r="K41" s="431">
        <v>3</v>
      </c>
    </row>
    <row r="42" spans="1:11" ht="12.75">
      <c r="A42" s="429" t="s">
        <v>632</v>
      </c>
      <c r="B42" s="430" t="s">
        <v>567</v>
      </c>
      <c r="C42" s="431">
        <v>18599.6</v>
      </c>
      <c r="D42" s="431">
        <v>3833.73</v>
      </c>
      <c r="E42" s="431">
        <v>-14765.87</v>
      </c>
      <c r="F42" s="432">
        <v>0</v>
      </c>
      <c r="G42" s="432">
        <v>0</v>
      </c>
      <c r="H42" s="431">
        <v>0</v>
      </c>
      <c r="I42" s="432">
        <v>0</v>
      </c>
      <c r="J42" s="432">
        <v>0</v>
      </c>
      <c r="K42" s="431">
        <v>-14765.87</v>
      </c>
    </row>
    <row r="43" spans="1:11" ht="12.75">
      <c r="A43" s="429" t="s">
        <v>632</v>
      </c>
      <c r="B43" s="430" t="s">
        <v>569</v>
      </c>
      <c r="C43" s="431">
        <v>2081.53</v>
      </c>
      <c r="D43" s="431">
        <v>1734.69</v>
      </c>
      <c r="E43" s="431">
        <v>-346.84</v>
      </c>
      <c r="F43" s="432">
        <v>0</v>
      </c>
      <c r="G43" s="432">
        <v>0</v>
      </c>
      <c r="H43" s="431">
        <v>0</v>
      </c>
      <c r="I43" s="432">
        <v>0</v>
      </c>
      <c r="J43" s="432">
        <v>0</v>
      </c>
      <c r="K43" s="431">
        <v>-346.84</v>
      </c>
    </row>
    <row r="44" spans="1:11" ht="12.75">
      <c r="A44" s="429" t="s">
        <v>632</v>
      </c>
      <c r="B44" s="430" t="s">
        <v>571</v>
      </c>
      <c r="C44" s="431">
        <v>20092.46</v>
      </c>
      <c r="D44" s="431">
        <v>4808.9</v>
      </c>
      <c r="E44" s="431">
        <v>-15283.56</v>
      </c>
      <c r="F44" s="432">
        <v>0</v>
      </c>
      <c r="G44" s="432">
        <v>0</v>
      </c>
      <c r="H44" s="431">
        <v>0</v>
      </c>
      <c r="I44" s="432">
        <v>0</v>
      </c>
      <c r="J44" s="432">
        <v>0</v>
      </c>
      <c r="K44" s="431">
        <v>-15283.56</v>
      </c>
    </row>
    <row r="45" spans="1:11" ht="12.75">
      <c r="A45" s="433" t="s">
        <v>633</v>
      </c>
      <c r="B45" s="434"/>
      <c r="C45" s="387">
        <f aca="true" t="shared" si="0" ref="C45:K45">SUM(C14:C44)</f>
        <v>787187.7799999999</v>
      </c>
      <c r="D45" s="387">
        <f t="shared" si="0"/>
        <v>254285.09</v>
      </c>
      <c r="E45" s="387">
        <f t="shared" si="0"/>
        <v>-218092.32</v>
      </c>
      <c r="F45" s="387">
        <f t="shared" si="0"/>
        <v>0</v>
      </c>
      <c r="G45" s="387">
        <f t="shared" si="0"/>
        <v>0</v>
      </c>
      <c r="H45" s="387">
        <f t="shared" si="0"/>
        <v>-9962.890000000001</v>
      </c>
      <c r="I45" s="387">
        <f t="shared" si="0"/>
        <v>0</v>
      </c>
      <c r="J45" s="387">
        <f t="shared" si="0"/>
        <v>0</v>
      </c>
      <c r="K45" s="387">
        <f t="shared" si="0"/>
        <v>-228055.21000000002</v>
      </c>
    </row>
    <row r="46" spans="1:11" ht="12.75">
      <c r="A46" s="429" t="s">
        <v>632</v>
      </c>
      <c r="B46" s="432" t="s">
        <v>574</v>
      </c>
      <c r="C46" s="435">
        <v>800</v>
      </c>
      <c r="D46" s="435">
        <v>602</v>
      </c>
      <c r="E46" s="435">
        <v>0</v>
      </c>
      <c r="F46" s="436">
        <v>0</v>
      </c>
      <c r="G46" s="436">
        <v>0</v>
      </c>
      <c r="H46" s="435">
        <v>18</v>
      </c>
      <c r="I46" s="436">
        <v>0</v>
      </c>
      <c r="J46" s="436">
        <v>0</v>
      </c>
      <c r="K46" s="435">
        <v>18</v>
      </c>
    </row>
    <row r="47" spans="1:11" ht="12.75">
      <c r="A47" s="429" t="s">
        <v>632</v>
      </c>
      <c r="B47" s="432" t="s">
        <v>574</v>
      </c>
      <c r="C47" s="435">
        <v>26197.9</v>
      </c>
      <c r="D47" s="435">
        <v>6919.99</v>
      </c>
      <c r="E47" s="435">
        <v>-19277.91</v>
      </c>
      <c r="F47" s="436">
        <v>0</v>
      </c>
      <c r="G47" s="436">
        <v>0</v>
      </c>
      <c r="H47" s="435">
        <v>0</v>
      </c>
      <c r="I47" s="436">
        <v>0</v>
      </c>
      <c r="J47" s="436">
        <v>0</v>
      </c>
      <c r="K47" s="435">
        <v>-19277.91</v>
      </c>
    </row>
    <row r="48" spans="1:11" ht="12.75">
      <c r="A48" s="429" t="s">
        <v>632</v>
      </c>
      <c r="B48" s="432" t="s">
        <v>576</v>
      </c>
      <c r="C48" s="435">
        <v>10090.5</v>
      </c>
      <c r="D48" s="435">
        <v>2828</v>
      </c>
      <c r="E48" s="435">
        <v>-7262.5</v>
      </c>
      <c r="F48" s="436">
        <v>0</v>
      </c>
      <c r="G48" s="436">
        <v>0</v>
      </c>
      <c r="H48" s="435">
        <v>0</v>
      </c>
      <c r="I48" s="436">
        <v>0</v>
      </c>
      <c r="J48" s="436">
        <v>0</v>
      </c>
      <c r="K48" s="435">
        <v>-7262.5</v>
      </c>
    </row>
    <row r="49" spans="1:11" ht="12.75">
      <c r="A49" s="429" t="s">
        <v>632</v>
      </c>
      <c r="B49" s="432" t="s">
        <v>578</v>
      </c>
      <c r="C49" s="435">
        <v>10687.09</v>
      </c>
      <c r="D49" s="435">
        <v>5187.65</v>
      </c>
      <c r="E49" s="435">
        <v>-5499.44</v>
      </c>
      <c r="F49" s="436">
        <v>0</v>
      </c>
      <c r="G49" s="436">
        <v>0</v>
      </c>
      <c r="H49" s="435">
        <v>0</v>
      </c>
      <c r="I49" s="436">
        <v>0</v>
      </c>
      <c r="J49" s="436">
        <v>0</v>
      </c>
      <c r="K49" s="435">
        <v>-5499.44</v>
      </c>
    </row>
    <row r="50" spans="1:11" ht="12.75">
      <c r="A50" s="429" t="s">
        <v>632</v>
      </c>
      <c r="B50" s="432" t="s">
        <v>580</v>
      </c>
      <c r="C50" s="435">
        <v>24660.54</v>
      </c>
      <c r="D50" s="435">
        <v>13587.37</v>
      </c>
      <c r="E50" s="435">
        <v>-11073.17</v>
      </c>
      <c r="F50" s="436">
        <v>0</v>
      </c>
      <c r="G50" s="436">
        <v>0</v>
      </c>
      <c r="H50" s="435">
        <v>0</v>
      </c>
      <c r="I50" s="436">
        <v>0</v>
      </c>
      <c r="J50" s="436">
        <v>0</v>
      </c>
      <c r="K50" s="435">
        <v>-11073.17</v>
      </c>
    </row>
    <row r="51" spans="1:11" ht="12.75">
      <c r="A51" s="429" t="s">
        <v>632</v>
      </c>
      <c r="B51" s="432" t="s">
        <v>582</v>
      </c>
      <c r="C51" s="435">
        <v>15463.94</v>
      </c>
      <c r="D51" s="435">
        <v>6650.17</v>
      </c>
      <c r="E51" s="435">
        <v>-8813.77</v>
      </c>
      <c r="F51" s="436">
        <v>0</v>
      </c>
      <c r="G51" s="436">
        <v>0</v>
      </c>
      <c r="H51" s="435">
        <v>0</v>
      </c>
      <c r="I51" s="436">
        <v>0</v>
      </c>
      <c r="J51" s="436">
        <v>0</v>
      </c>
      <c r="K51" s="435">
        <v>-8813.77</v>
      </c>
    </row>
    <row r="52" spans="1:11" ht="12.75">
      <c r="A52" s="429" t="s">
        <v>632</v>
      </c>
      <c r="B52" s="432" t="s">
        <v>584</v>
      </c>
      <c r="C52" s="435">
        <v>14876</v>
      </c>
      <c r="D52" s="435">
        <v>8356.32</v>
      </c>
      <c r="E52" s="435">
        <v>0</v>
      </c>
      <c r="F52" s="436">
        <v>0</v>
      </c>
      <c r="G52" s="436">
        <v>0</v>
      </c>
      <c r="H52" s="435">
        <v>-854.28</v>
      </c>
      <c r="I52" s="436">
        <v>0</v>
      </c>
      <c r="J52" s="436">
        <v>0</v>
      </c>
      <c r="K52" s="435">
        <v>-854.28</v>
      </c>
    </row>
    <row r="53" spans="1:11" ht="12.75">
      <c r="A53" s="429" t="s">
        <v>632</v>
      </c>
      <c r="B53" s="432" t="s">
        <v>584</v>
      </c>
      <c r="C53" s="435">
        <v>16910.17</v>
      </c>
      <c r="D53" s="435">
        <v>10097.22</v>
      </c>
      <c r="E53" s="435">
        <v>-6812.95</v>
      </c>
      <c r="F53" s="436">
        <v>0</v>
      </c>
      <c r="G53" s="436">
        <v>0</v>
      </c>
      <c r="H53" s="435">
        <v>0</v>
      </c>
      <c r="I53" s="436">
        <v>0</v>
      </c>
      <c r="J53" s="436">
        <v>0</v>
      </c>
      <c r="K53" s="437">
        <v>-6812.95</v>
      </c>
    </row>
    <row r="54" spans="1:11" ht="12.75">
      <c r="A54" s="433" t="s">
        <v>232</v>
      </c>
      <c r="B54" s="434"/>
      <c r="C54" s="387">
        <v>119686.14</v>
      </c>
      <c r="D54" s="387">
        <f>SUM(D46:D53)</f>
        <v>54228.72</v>
      </c>
      <c r="E54" s="387">
        <v>-54899.19</v>
      </c>
      <c r="F54" s="387">
        <v>0</v>
      </c>
      <c r="G54" s="387">
        <v>0</v>
      </c>
      <c r="H54" s="387">
        <f>SUM(H46:H53)</f>
        <v>-836.28</v>
      </c>
      <c r="I54" s="387">
        <v>0</v>
      </c>
      <c r="J54" s="387">
        <v>0</v>
      </c>
      <c r="K54" s="387">
        <f>SUM(K46:K53)</f>
        <v>-59576.01999999999</v>
      </c>
    </row>
    <row r="55" spans="1:11" ht="12.75">
      <c r="A55" s="429" t="s">
        <v>632</v>
      </c>
      <c r="B55" s="438" t="s">
        <v>601</v>
      </c>
      <c r="C55" s="431">
        <v>22344.5</v>
      </c>
      <c r="D55" s="431">
        <v>24556.5</v>
      </c>
      <c r="E55" s="431">
        <v>2212</v>
      </c>
      <c r="F55" s="432">
        <v>0</v>
      </c>
      <c r="G55" s="432">
        <v>0</v>
      </c>
      <c r="H55" s="431">
        <v>0</v>
      </c>
      <c r="I55" s="432">
        <v>0</v>
      </c>
      <c r="J55" s="432">
        <v>0</v>
      </c>
      <c r="K55" s="431">
        <v>2212</v>
      </c>
    </row>
    <row r="56" spans="1:11" ht="12.75">
      <c r="A56" s="429" t="s">
        <v>632</v>
      </c>
      <c r="B56" s="438" t="s">
        <v>602</v>
      </c>
      <c r="C56" s="431">
        <v>13389.58</v>
      </c>
      <c r="D56" s="431">
        <v>13497.16</v>
      </c>
      <c r="E56" s="431">
        <v>0</v>
      </c>
      <c r="F56" s="432">
        <v>0</v>
      </c>
      <c r="G56" s="432">
        <v>0</v>
      </c>
      <c r="H56" s="431">
        <v>-182.39</v>
      </c>
      <c r="I56" s="432">
        <v>0</v>
      </c>
      <c r="J56" s="432">
        <v>0</v>
      </c>
      <c r="K56" s="431">
        <v>-182.39</v>
      </c>
    </row>
    <row r="57" spans="1:11" ht="12.75">
      <c r="A57" s="429" t="s">
        <v>632</v>
      </c>
      <c r="B57" s="438" t="s">
        <v>602</v>
      </c>
      <c r="C57" s="431">
        <v>14972.45</v>
      </c>
      <c r="D57" s="431">
        <v>27972</v>
      </c>
      <c r="E57" s="431">
        <v>12999.55</v>
      </c>
      <c r="F57" s="432">
        <v>0</v>
      </c>
      <c r="G57" s="432">
        <v>0</v>
      </c>
      <c r="H57" s="431">
        <v>0</v>
      </c>
      <c r="I57" s="432">
        <v>0</v>
      </c>
      <c r="J57" s="432">
        <v>0</v>
      </c>
      <c r="K57" s="431">
        <v>12999.55</v>
      </c>
    </row>
    <row r="58" spans="1:11" ht="12.75">
      <c r="A58" s="429" t="s">
        <v>632</v>
      </c>
      <c r="B58" s="438" t="s">
        <v>603</v>
      </c>
      <c r="C58" s="431">
        <v>14225.7</v>
      </c>
      <c r="D58" s="431">
        <v>27405</v>
      </c>
      <c r="E58" s="431">
        <v>13179.3</v>
      </c>
      <c r="F58" s="432">
        <v>0</v>
      </c>
      <c r="G58" s="432">
        <v>0</v>
      </c>
      <c r="H58" s="431">
        <v>0</v>
      </c>
      <c r="I58" s="432">
        <v>0</v>
      </c>
      <c r="J58" s="432">
        <v>0</v>
      </c>
      <c r="K58" s="431">
        <v>13179.3</v>
      </c>
    </row>
    <row r="59" spans="1:11" ht="12.75">
      <c r="A59" s="429" t="s">
        <v>632</v>
      </c>
      <c r="B59" s="438" t="s">
        <v>604</v>
      </c>
      <c r="C59" s="431">
        <v>13799.64</v>
      </c>
      <c r="D59" s="431">
        <v>13864.2</v>
      </c>
      <c r="E59" s="431">
        <v>0</v>
      </c>
      <c r="F59" s="432">
        <v>0</v>
      </c>
      <c r="G59" s="432">
        <v>0</v>
      </c>
      <c r="H59" s="431">
        <v>65.1</v>
      </c>
      <c r="I59" s="432">
        <v>0</v>
      </c>
      <c r="J59" s="432">
        <v>0</v>
      </c>
      <c r="K59" s="431">
        <v>65.1</v>
      </c>
    </row>
    <row r="60" spans="1:11" ht="12.75">
      <c r="A60" s="429" t="s">
        <v>632</v>
      </c>
      <c r="B60" s="438" t="s">
        <v>604</v>
      </c>
      <c r="C60" s="431">
        <v>14288.36</v>
      </c>
      <c r="D60" s="431">
        <v>27728.4</v>
      </c>
      <c r="E60" s="431">
        <v>13440.04</v>
      </c>
      <c r="F60" s="432">
        <v>0</v>
      </c>
      <c r="G60" s="432">
        <v>0</v>
      </c>
      <c r="H60" s="431">
        <v>0</v>
      </c>
      <c r="I60" s="432">
        <v>0</v>
      </c>
      <c r="J60" s="432">
        <v>0</v>
      </c>
      <c r="K60" s="431">
        <v>13440.04</v>
      </c>
    </row>
    <row r="61" spans="1:11" ht="12.75">
      <c r="A61" s="429" t="s">
        <v>632</v>
      </c>
      <c r="B61" s="438" t="s">
        <v>605</v>
      </c>
      <c r="C61" s="431">
        <v>22615.37</v>
      </c>
      <c r="D61" s="431">
        <v>41427.6</v>
      </c>
      <c r="E61" s="431">
        <v>18812.23</v>
      </c>
      <c r="F61" s="432">
        <v>0</v>
      </c>
      <c r="G61" s="432">
        <v>0</v>
      </c>
      <c r="H61" s="431">
        <v>0</v>
      </c>
      <c r="I61" s="432">
        <v>0</v>
      </c>
      <c r="J61" s="432">
        <v>0</v>
      </c>
      <c r="K61" s="431">
        <v>18812.23</v>
      </c>
    </row>
    <row r="62" spans="1:11" ht="12.75">
      <c r="A62" s="429" t="s">
        <v>632</v>
      </c>
      <c r="B62" s="438" t="s">
        <v>606</v>
      </c>
      <c r="C62" s="431">
        <v>21266.06</v>
      </c>
      <c r="D62" s="431">
        <v>31989.5</v>
      </c>
      <c r="E62" s="431">
        <v>0</v>
      </c>
      <c r="F62" s="432">
        <v>0</v>
      </c>
      <c r="G62" s="432">
        <v>0</v>
      </c>
      <c r="H62" s="431">
        <v>-186.8</v>
      </c>
      <c r="I62" s="432">
        <v>0</v>
      </c>
      <c r="J62" s="432">
        <v>0</v>
      </c>
      <c r="K62" s="431">
        <v>-186.8</v>
      </c>
    </row>
    <row r="63" spans="1:11" ht="12.75">
      <c r="A63" s="429" t="s">
        <v>632</v>
      </c>
      <c r="B63" s="438" t="s">
        <v>606</v>
      </c>
      <c r="C63" s="431">
        <v>31074.09</v>
      </c>
      <c r="D63" s="431">
        <v>41100</v>
      </c>
      <c r="E63" s="431">
        <v>10025.91</v>
      </c>
      <c r="F63" s="432">
        <v>0</v>
      </c>
      <c r="G63" s="432">
        <v>0</v>
      </c>
      <c r="H63" s="431">
        <v>0</v>
      </c>
      <c r="I63" s="432">
        <v>0</v>
      </c>
      <c r="J63" s="432">
        <v>0</v>
      </c>
      <c r="K63" s="431">
        <v>10025.91</v>
      </c>
    </row>
    <row r="64" spans="1:11" ht="12.75">
      <c r="A64" s="429" t="s">
        <v>632</v>
      </c>
      <c r="B64" s="438" t="s">
        <v>607</v>
      </c>
      <c r="C64" s="431">
        <v>58771.31</v>
      </c>
      <c r="D64" s="431">
        <v>89076</v>
      </c>
      <c r="E64" s="431">
        <v>0</v>
      </c>
      <c r="F64" s="432">
        <v>0</v>
      </c>
      <c r="G64" s="432">
        <v>0</v>
      </c>
      <c r="H64" s="431">
        <v>26</v>
      </c>
      <c r="I64" s="432">
        <v>0</v>
      </c>
      <c r="J64" s="432">
        <v>0</v>
      </c>
      <c r="K64" s="431">
        <v>26</v>
      </c>
    </row>
    <row r="65" spans="1:11" ht="12.75">
      <c r="A65" s="429" t="s">
        <v>632</v>
      </c>
      <c r="B65" s="438" t="s">
        <v>607</v>
      </c>
      <c r="C65" s="431">
        <v>17300.71</v>
      </c>
      <c r="D65" s="431">
        <v>29121</v>
      </c>
      <c r="E65" s="431">
        <v>11820.29</v>
      </c>
      <c r="F65" s="432">
        <v>0</v>
      </c>
      <c r="G65" s="432">
        <v>0</v>
      </c>
      <c r="H65" s="431">
        <v>0</v>
      </c>
      <c r="I65" s="432">
        <v>0</v>
      </c>
      <c r="J65" s="432">
        <v>0</v>
      </c>
      <c r="K65" s="431">
        <v>11820.29</v>
      </c>
    </row>
    <row r="66" spans="1:11" ht="12.75">
      <c r="A66" s="429" t="s">
        <v>632</v>
      </c>
      <c r="B66" s="438" t="s">
        <v>608</v>
      </c>
      <c r="C66" s="431">
        <v>26403.45</v>
      </c>
      <c r="D66" s="431">
        <v>28600</v>
      </c>
      <c r="E66" s="431">
        <v>0</v>
      </c>
      <c r="F66" s="432">
        <v>0</v>
      </c>
      <c r="G66" s="432">
        <v>0</v>
      </c>
      <c r="H66" s="431">
        <v>-598.4</v>
      </c>
      <c r="I66" s="432">
        <v>0</v>
      </c>
      <c r="J66" s="432">
        <v>0</v>
      </c>
      <c r="K66" s="431">
        <v>-598.4</v>
      </c>
    </row>
    <row r="67" spans="1:11" ht="12.75">
      <c r="A67" s="429" t="s">
        <v>632</v>
      </c>
      <c r="B67" s="438" t="s">
        <v>609</v>
      </c>
      <c r="C67" s="431">
        <v>7589.52</v>
      </c>
      <c r="D67" s="431">
        <v>7299.6</v>
      </c>
      <c r="E67" s="431">
        <v>0</v>
      </c>
      <c r="F67" s="432">
        <v>0</v>
      </c>
      <c r="G67" s="432">
        <v>0</v>
      </c>
      <c r="H67" s="431">
        <v>-157.2</v>
      </c>
      <c r="I67" s="432">
        <v>0</v>
      </c>
      <c r="J67" s="432">
        <v>0</v>
      </c>
      <c r="K67" s="431">
        <v>-157.2</v>
      </c>
    </row>
    <row r="68" spans="1:11" ht="12.75">
      <c r="A68" s="439"/>
      <c r="B68" s="440"/>
      <c r="C68" s="441">
        <f>SUM(C55:C67)</f>
        <v>278040.74</v>
      </c>
      <c r="D68" s="441">
        <f>SUM(D55:D67)</f>
        <v>403636.95999999996</v>
      </c>
      <c r="E68" s="441">
        <f>SUM(E55:E67)</f>
        <v>82489.32</v>
      </c>
      <c r="F68" s="442">
        <v>0</v>
      </c>
      <c r="G68" s="442">
        <v>0</v>
      </c>
      <c r="H68" s="441">
        <f>SUM(H55:H67)</f>
        <v>-1033.69</v>
      </c>
      <c r="I68" s="442">
        <v>0</v>
      </c>
      <c r="J68" s="442">
        <v>0</v>
      </c>
      <c r="K68" s="441">
        <f>SUM(K55:K67)</f>
        <v>81455.63000000002</v>
      </c>
    </row>
    <row r="69" spans="1:11" ht="12.75">
      <c r="A69" s="443" t="s">
        <v>634</v>
      </c>
      <c r="B69" s="444"/>
      <c r="C69" s="441">
        <f>C68+C54+C45</f>
        <v>1184914.66</v>
      </c>
      <c r="D69" s="441">
        <f>D68+D54+D45</f>
        <v>712150.7699999999</v>
      </c>
      <c r="E69" s="441">
        <v>0</v>
      </c>
      <c r="F69" s="442">
        <v>0</v>
      </c>
      <c r="G69" s="442">
        <v>0</v>
      </c>
      <c r="H69" s="441">
        <f>H68+H54+H45</f>
        <v>-11832.86</v>
      </c>
      <c r="I69" s="442">
        <v>0</v>
      </c>
      <c r="J69" s="442">
        <v>0</v>
      </c>
      <c r="K69" s="441">
        <f>K68+K54+K45</f>
        <v>-206175.59999999998</v>
      </c>
    </row>
    <row r="70" spans="1:11" ht="12.75">
      <c r="A70" s="429" t="s">
        <v>635</v>
      </c>
      <c r="B70" s="430" t="s">
        <v>531</v>
      </c>
      <c r="C70" s="431">
        <v>4500</v>
      </c>
      <c r="D70" s="431">
        <v>0</v>
      </c>
      <c r="E70" s="431">
        <v>0</v>
      </c>
      <c r="F70" s="432">
        <v>0</v>
      </c>
      <c r="G70" s="432">
        <v>0</v>
      </c>
      <c r="H70" s="431">
        <v>0</v>
      </c>
      <c r="I70" s="432">
        <v>0</v>
      </c>
      <c r="J70" s="432">
        <v>0</v>
      </c>
      <c r="K70" s="431">
        <v>0</v>
      </c>
    </row>
    <row r="71" spans="1:11" ht="12.75">
      <c r="A71" s="429" t="s">
        <v>635</v>
      </c>
      <c r="B71" s="430" t="s">
        <v>531</v>
      </c>
      <c r="C71" s="431">
        <v>32679.87</v>
      </c>
      <c r="D71" s="431">
        <v>0</v>
      </c>
      <c r="E71" s="431">
        <v>-32679.87</v>
      </c>
      <c r="F71" s="432">
        <v>0</v>
      </c>
      <c r="G71" s="432">
        <v>0</v>
      </c>
      <c r="H71" s="431">
        <v>0</v>
      </c>
      <c r="I71" s="432">
        <v>0</v>
      </c>
      <c r="J71" s="432">
        <v>0</v>
      </c>
      <c r="K71" s="431">
        <v>-32679.87</v>
      </c>
    </row>
    <row r="72" spans="1:11" ht="12.75">
      <c r="A72" s="429" t="s">
        <v>635</v>
      </c>
      <c r="B72" s="430" t="s">
        <v>533</v>
      </c>
      <c r="C72" s="431">
        <v>852.89</v>
      </c>
      <c r="D72" s="431">
        <v>1319.06</v>
      </c>
      <c r="E72" s="431">
        <v>466.17</v>
      </c>
      <c r="F72" s="432">
        <v>0</v>
      </c>
      <c r="G72" s="432">
        <v>0</v>
      </c>
      <c r="H72" s="431">
        <v>0</v>
      </c>
      <c r="I72" s="432">
        <v>0</v>
      </c>
      <c r="J72" s="432">
        <v>0</v>
      </c>
      <c r="K72" s="431">
        <v>466.17</v>
      </c>
    </row>
    <row r="73" spans="1:11" ht="12.75">
      <c r="A73" s="429" t="s">
        <v>635</v>
      </c>
      <c r="B73" s="430" t="s">
        <v>535</v>
      </c>
      <c r="C73" s="431">
        <v>49302.12</v>
      </c>
      <c r="D73" s="431">
        <v>6373.62</v>
      </c>
      <c r="E73" s="431">
        <v>0</v>
      </c>
      <c r="F73" s="432">
        <v>0</v>
      </c>
      <c r="G73" s="432">
        <v>0</v>
      </c>
      <c r="H73" s="431">
        <v>-869.13</v>
      </c>
      <c r="I73" s="432">
        <v>0</v>
      </c>
      <c r="J73" s="432">
        <v>0</v>
      </c>
      <c r="K73" s="431">
        <v>-869.13</v>
      </c>
    </row>
    <row r="74" spans="1:11" ht="12.75">
      <c r="A74" s="429" t="s">
        <v>635</v>
      </c>
      <c r="B74" s="430" t="s">
        <v>537</v>
      </c>
      <c r="C74" s="431">
        <v>60663.12</v>
      </c>
      <c r="D74" s="431">
        <v>6937.18</v>
      </c>
      <c r="E74" s="431">
        <v>0</v>
      </c>
      <c r="F74" s="432">
        <v>0</v>
      </c>
      <c r="G74" s="432">
        <v>0</v>
      </c>
      <c r="H74" s="431">
        <v>-124.62</v>
      </c>
      <c r="I74" s="432">
        <v>0</v>
      </c>
      <c r="J74" s="432">
        <v>0</v>
      </c>
      <c r="K74" s="431">
        <v>-124.62</v>
      </c>
    </row>
    <row r="75" spans="1:11" ht="12.75">
      <c r="A75" s="429" t="s">
        <v>635</v>
      </c>
      <c r="B75" s="430" t="s">
        <v>537</v>
      </c>
      <c r="C75" s="431">
        <v>6394.47</v>
      </c>
      <c r="D75" s="431">
        <v>1305.11</v>
      </c>
      <c r="E75" s="431">
        <v>-5089.36</v>
      </c>
      <c r="F75" s="432">
        <v>0</v>
      </c>
      <c r="G75" s="432">
        <v>0</v>
      </c>
      <c r="H75" s="431">
        <v>0</v>
      </c>
      <c r="I75" s="432">
        <v>0</v>
      </c>
      <c r="J75" s="432">
        <v>0</v>
      </c>
      <c r="K75" s="431">
        <v>-5089.36</v>
      </c>
    </row>
    <row r="76" spans="1:11" ht="12.75">
      <c r="A76" s="429" t="s">
        <v>635</v>
      </c>
      <c r="B76" s="430" t="s">
        <v>539</v>
      </c>
      <c r="C76" s="431">
        <v>24016.8</v>
      </c>
      <c r="D76" s="431">
        <v>1735.82</v>
      </c>
      <c r="E76" s="431">
        <v>0</v>
      </c>
      <c r="F76" s="432">
        <v>0</v>
      </c>
      <c r="G76" s="432">
        <v>0</v>
      </c>
      <c r="H76" s="431">
        <v>-150.94</v>
      </c>
      <c r="I76" s="432">
        <v>0</v>
      </c>
      <c r="J76" s="432">
        <v>0</v>
      </c>
      <c r="K76" s="431">
        <v>-150.94</v>
      </c>
    </row>
    <row r="77" spans="1:11" ht="12.75">
      <c r="A77" s="429" t="s">
        <v>635</v>
      </c>
      <c r="B77" s="430" t="s">
        <v>541</v>
      </c>
      <c r="C77" s="431">
        <v>46768.75</v>
      </c>
      <c r="D77" s="431">
        <v>6221.8</v>
      </c>
      <c r="E77" s="431">
        <v>0</v>
      </c>
      <c r="F77" s="432">
        <v>0</v>
      </c>
      <c r="G77" s="432">
        <v>0</v>
      </c>
      <c r="H77" s="431">
        <v>0</v>
      </c>
      <c r="I77" s="432">
        <v>0</v>
      </c>
      <c r="J77" s="432">
        <v>0</v>
      </c>
      <c r="K77" s="431">
        <v>0</v>
      </c>
    </row>
    <row r="78" spans="1:11" ht="12.75">
      <c r="A78" s="429" t="s">
        <v>635</v>
      </c>
      <c r="B78" s="430" t="s">
        <v>541</v>
      </c>
      <c r="C78" s="431">
        <v>1587.8</v>
      </c>
      <c r="D78" s="431">
        <v>348.43</v>
      </c>
      <c r="E78" s="431">
        <v>-1239.37</v>
      </c>
      <c r="F78" s="432">
        <v>0</v>
      </c>
      <c r="G78" s="432">
        <v>0</v>
      </c>
      <c r="H78" s="431">
        <v>0</v>
      </c>
      <c r="I78" s="432">
        <v>0</v>
      </c>
      <c r="J78" s="432">
        <v>0</v>
      </c>
      <c r="K78" s="431">
        <v>-1239.37</v>
      </c>
    </row>
    <row r="79" spans="1:11" ht="12.75">
      <c r="A79" s="429" t="s">
        <v>635</v>
      </c>
      <c r="B79" s="430" t="s">
        <v>543</v>
      </c>
      <c r="C79" s="431">
        <v>28692.21</v>
      </c>
      <c r="D79" s="431">
        <v>9974.84</v>
      </c>
      <c r="E79" s="431">
        <v>0</v>
      </c>
      <c r="F79" s="432">
        <v>0</v>
      </c>
      <c r="G79" s="432">
        <v>0</v>
      </c>
      <c r="H79" s="431">
        <v>0</v>
      </c>
      <c r="I79" s="432">
        <v>0</v>
      </c>
      <c r="J79" s="432">
        <v>0</v>
      </c>
      <c r="K79" s="431">
        <v>0</v>
      </c>
    </row>
    <row r="80" spans="1:11" ht="12.75">
      <c r="A80" s="429" t="s">
        <v>635</v>
      </c>
      <c r="B80" s="430" t="s">
        <v>543</v>
      </c>
      <c r="C80" s="431">
        <v>1055.25</v>
      </c>
      <c r="D80" s="431">
        <v>580</v>
      </c>
      <c r="E80" s="431">
        <v>-475.25</v>
      </c>
      <c r="F80" s="432">
        <v>0</v>
      </c>
      <c r="G80" s="432">
        <v>0</v>
      </c>
      <c r="H80" s="431">
        <v>0</v>
      </c>
      <c r="I80" s="432">
        <v>0</v>
      </c>
      <c r="J80" s="432">
        <v>0</v>
      </c>
      <c r="K80" s="431">
        <v>-475.25</v>
      </c>
    </row>
    <row r="81" spans="1:11" ht="12.75">
      <c r="A81" s="429" t="s">
        <v>635</v>
      </c>
      <c r="B81" s="430" t="s">
        <v>545</v>
      </c>
      <c r="C81" s="431">
        <v>7780</v>
      </c>
      <c r="D81" s="431">
        <v>3700</v>
      </c>
      <c r="E81" s="431">
        <v>0</v>
      </c>
      <c r="F81" s="432">
        <v>0</v>
      </c>
      <c r="G81" s="432">
        <v>0</v>
      </c>
      <c r="H81" s="431">
        <v>0</v>
      </c>
      <c r="I81" s="432">
        <v>0</v>
      </c>
      <c r="J81" s="432">
        <v>0</v>
      </c>
      <c r="K81" s="431">
        <v>0</v>
      </c>
    </row>
    <row r="82" spans="1:11" ht="12.75">
      <c r="A82" s="429" t="s">
        <v>635</v>
      </c>
      <c r="B82" s="430" t="s">
        <v>545</v>
      </c>
      <c r="C82" s="431">
        <v>13684.76</v>
      </c>
      <c r="D82" s="431">
        <v>5369.07</v>
      </c>
      <c r="E82" s="431">
        <v>-8315.69</v>
      </c>
      <c r="F82" s="432">
        <v>0</v>
      </c>
      <c r="G82" s="432">
        <v>0</v>
      </c>
      <c r="H82" s="431">
        <v>0</v>
      </c>
      <c r="I82" s="432">
        <v>0</v>
      </c>
      <c r="J82" s="432">
        <v>0</v>
      </c>
      <c r="K82" s="431">
        <v>-8315.69</v>
      </c>
    </row>
    <row r="83" spans="1:11" ht="12.75">
      <c r="A83" s="429" t="s">
        <v>635</v>
      </c>
      <c r="B83" s="430" t="s">
        <v>547</v>
      </c>
      <c r="C83" s="431">
        <v>22656.3</v>
      </c>
      <c r="D83" s="431">
        <v>4645.12</v>
      </c>
      <c r="E83" s="431">
        <v>0</v>
      </c>
      <c r="F83" s="432">
        <v>0</v>
      </c>
      <c r="G83" s="432">
        <v>0</v>
      </c>
      <c r="H83" s="431">
        <v>-881.56</v>
      </c>
      <c r="I83" s="432">
        <v>0</v>
      </c>
      <c r="J83" s="432">
        <v>0</v>
      </c>
      <c r="K83" s="431">
        <v>-881.56</v>
      </c>
    </row>
    <row r="84" spans="1:11" ht="12.75">
      <c r="A84" s="429" t="s">
        <v>635</v>
      </c>
      <c r="B84" s="430" t="s">
        <v>547</v>
      </c>
      <c r="C84" s="431">
        <v>1618.05</v>
      </c>
      <c r="D84" s="431">
        <v>411</v>
      </c>
      <c r="E84" s="431">
        <v>-1207.05</v>
      </c>
      <c r="F84" s="432">
        <v>0</v>
      </c>
      <c r="G84" s="432">
        <v>0</v>
      </c>
      <c r="H84" s="431">
        <v>0</v>
      </c>
      <c r="I84" s="432">
        <v>0</v>
      </c>
      <c r="J84" s="432">
        <v>0</v>
      </c>
      <c r="K84" s="431">
        <v>-1207.05</v>
      </c>
    </row>
    <row r="85" spans="1:11" ht="12.75">
      <c r="A85" s="429" t="s">
        <v>635</v>
      </c>
      <c r="B85" s="430" t="s">
        <v>549</v>
      </c>
      <c r="C85" s="431">
        <v>11744</v>
      </c>
      <c r="D85" s="431">
        <v>5538</v>
      </c>
      <c r="E85" s="431">
        <v>0</v>
      </c>
      <c r="F85" s="432">
        <v>0</v>
      </c>
      <c r="G85" s="432">
        <v>0</v>
      </c>
      <c r="H85" s="431">
        <v>143</v>
      </c>
      <c r="I85" s="432">
        <v>0</v>
      </c>
      <c r="J85" s="432">
        <v>0</v>
      </c>
      <c r="K85" s="431">
        <v>143</v>
      </c>
    </row>
    <row r="86" spans="1:11" ht="12.75">
      <c r="A86" s="429" t="s">
        <v>635</v>
      </c>
      <c r="B86" s="430" t="s">
        <v>549</v>
      </c>
      <c r="C86" s="431">
        <v>4586.95</v>
      </c>
      <c r="D86" s="431">
        <v>2239.91</v>
      </c>
      <c r="E86" s="431">
        <v>-2347.04</v>
      </c>
      <c r="F86" s="432">
        <v>0</v>
      </c>
      <c r="G86" s="432">
        <v>0</v>
      </c>
      <c r="H86" s="431">
        <v>0</v>
      </c>
      <c r="I86" s="432">
        <v>0</v>
      </c>
      <c r="J86" s="432">
        <v>0</v>
      </c>
      <c r="K86" s="431">
        <v>-2347.04</v>
      </c>
    </row>
    <row r="87" spans="1:11" ht="12.75">
      <c r="A87" s="429" t="s">
        <v>635</v>
      </c>
      <c r="B87" s="430" t="s">
        <v>551</v>
      </c>
      <c r="C87" s="431">
        <v>1407</v>
      </c>
      <c r="D87" s="431">
        <v>800</v>
      </c>
      <c r="E87" s="431">
        <v>-607</v>
      </c>
      <c r="F87" s="432">
        <v>0</v>
      </c>
      <c r="G87" s="432">
        <v>0</v>
      </c>
      <c r="H87" s="431">
        <v>0</v>
      </c>
      <c r="I87" s="432">
        <v>0</v>
      </c>
      <c r="J87" s="432">
        <v>0</v>
      </c>
      <c r="K87" s="431">
        <v>-607</v>
      </c>
    </row>
    <row r="88" spans="1:11" ht="12.75">
      <c r="A88" s="429" t="s">
        <v>635</v>
      </c>
      <c r="B88" s="430" t="s">
        <v>553</v>
      </c>
      <c r="C88" s="431">
        <v>32854.92</v>
      </c>
      <c r="D88" s="431">
        <v>6920.45</v>
      </c>
      <c r="E88" s="431">
        <v>-25934.47</v>
      </c>
      <c r="F88" s="432">
        <v>0</v>
      </c>
      <c r="G88" s="432">
        <v>0</v>
      </c>
      <c r="H88" s="431">
        <v>0</v>
      </c>
      <c r="I88" s="432">
        <v>0</v>
      </c>
      <c r="J88" s="432">
        <v>0</v>
      </c>
      <c r="K88" s="431">
        <v>-25934.47</v>
      </c>
    </row>
    <row r="89" spans="1:11" ht="12.75">
      <c r="A89" s="429" t="s">
        <v>635</v>
      </c>
      <c r="B89" s="430" t="s">
        <v>555</v>
      </c>
      <c r="C89" s="431">
        <v>2579.12</v>
      </c>
      <c r="D89" s="431">
        <v>1095.4</v>
      </c>
      <c r="E89" s="431">
        <v>0</v>
      </c>
      <c r="F89" s="432">
        <v>0</v>
      </c>
      <c r="G89" s="432">
        <v>0</v>
      </c>
      <c r="H89" s="431">
        <v>-224.6</v>
      </c>
      <c r="I89" s="432">
        <v>0</v>
      </c>
      <c r="J89" s="432">
        <v>0</v>
      </c>
      <c r="K89" s="431">
        <v>-224.6</v>
      </c>
    </row>
    <row r="90" spans="1:11" ht="12.75">
      <c r="A90" s="429" t="s">
        <v>635</v>
      </c>
      <c r="B90" s="430" t="s">
        <v>557</v>
      </c>
      <c r="C90" s="431">
        <v>32486.1</v>
      </c>
      <c r="D90" s="431">
        <v>7702.94</v>
      </c>
      <c r="E90" s="431">
        <v>0</v>
      </c>
      <c r="F90" s="432">
        <v>0</v>
      </c>
      <c r="G90" s="432">
        <v>0</v>
      </c>
      <c r="H90" s="431">
        <v>-2956.4</v>
      </c>
      <c r="I90" s="432">
        <v>0</v>
      </c>
      <c r="J90" s="432">
        <v>0</v>
      </c>
      <c r="K90" s="431">
        <v>-2956.4</v>
      </c>
    </row>
    <row r="91" spans="1:11" ht="12.75">
      <c r="A91" s="429" t="s">
        <v>635</v>
      </c>
      <c r="B91" s="430" t="s">
        <v>559</v>
      </c>
      <c r="C91" s="431">
        <v>52617.79</v>
      </c>
      <c r="D91" s="431">
        <v>13451.85</v>
      </c>
      <c r="E91" s="431">
        <v>-39165.94</v>
      </c>
      <c r="F91" s="432">
        <v>0</v>
      </c>
      <c r="G91" s="432">
        <v>0</v>
      </c>
      <c r="H91" s="431">
        <v>0</v>
      </c>
      <c r="I91" s="432">
        <v>0</v>
      </c>
      <c r="J91" s="432">
        <v>0</v>
      </c>
      <c r="K91" s="431">
        <v>-39165.94</v>
      </c>
    </row>
    <row r="92" spans="1:11" ht="12.75">
      <c r="A92" s="429" t="s">
        <v>635</v>
      </c>
      <c r="B92" s="430" t="s">
        <v>561</v>
      </c>
      <c r="C92" s="431">
        <v>130574</v>
      </c>
      <c r="D92" s="431">
        <v>68551.35</v>
      </c>
      <c r="E92" s="431">
        <v>0</v>
      </c>
      <c r="F92" s="432">
        <v>0</v>
      </c>
      <c r="G92" s="432">
        <v>0</v>
      </c>
      <c r="H92" s="431">
        <v>-10445.92</v>
      </c>
      <c r="I92" s="432">
        <v>0</v>
      </c>
      <c r="J92" s="432">
        <v>0</v>
      </c>
      <c r="K92" s="431">
        <v>-10445.92</v>
      </c>
    </row>
    <row r="93" spans="1:11" ht="12.75">
      <c r="A93" s="429" t="s">
        <v>635</v>
      </c>
      <c r="B93" s="430" t="s">
        <v>561</v>
      </c>
      <c r="C93" s="431">
        <v>141593</v>
      </c>
      <c r="D93" s="431">
        <v>74336.33</v>
      </c>
      <c r="E93" s="431">
        <v>-67256.67</v>
      </c>
      <c r="F93" s="432">
        <v>0</v>
      </c>
      <c r="G93" s="432">
        <v>0</v>
      </c>
      <c r="H93" s="431">
        <v>0</v>
      </c>
      <c r="I93" s="432">
        <v>0</v>
      </c>
      <c r="J93" s="432">
        <v>0</v>
      </c>
      <c r="K93" s="431">
        <v>-67256.67</v>
      </c>
    </row>
    <row r="94" spans="1:11" ht="12.75">
      <c r="A94" s="429" t="s">
        <v>635</v>
      </c>
      <c r="B94" s="430" t="s">
        <v>563</v>
      </c>
      <c r="C94" s="431">
        <v>19473.43</v>
      </c>
      <c r="D94" s="431">
        <v>3409.47</v>
      </c>
      <c r="E94" s="431">
        <v>0</v>
      </c>
      <c r="F94" s="432">
        <v>0</v>
      </c>
      <c r="G94" s="432">
        <v>0</v>
      </c>
      <c r="H94" s="431">
        <v>151.53</v>
      </c>
      <c r="I94" s="432">
        <v>0</v>
      </c>
      <c r="J94" s="432">
        <v>0</v>
      </c>
      <c r="K94" s="431">
        <v>151.53</v>
      </c>
    </row>
    <row r="95" spans="1:11" ht="12.75">
      <c r="A95" s="429" t="s">
        <v>635</v>
      </c>
      <c r="B95" s="430" t="s">
        <v>565</v>
      </c>
      <c r="C95" s="431">
        <v>4410.5</v>
      </c>
      <c r="D95" s="431">
        <v>299.96</v>
      </c>
      <c r="E95" s="431">
        <v>0</v>
      </c>
      <c r="F95" s="432">
        <v>0</v>
      </c>
      <c r="G95" s="432">
        <v>0</v>
      </c>
      <c r="H95" s="431">
        <v>-19.83</v>
      </c>
      <c r="I95" s="432">
        <v>0</v>
      </c>
      <c r="J95" s="432">
        <v>0</v>
      </c>
      <c r="K95" s="431">
        <v>-19.83</v>
      </c>
    </row>
    <row r="96" spans="1:11" ht="12.75">
      <c r="A96" s="429" t="s">
        <v>635</v>
      </c>
      <c r="B96" s="430" t="s">
        <v>565</v>
      </c>
      <c r="C96" s="431">
        <v>7469.99</v>
      </c>
      <c r="D96" s="431">
        <v>387.68</v>
      </c>
      <c r="E96" s="431">
        <v>-7082.31</v>
      </c>
      <c r="F96" s="432">
        <v>0</v>
      </c>
      <c r="G96" s="432">
        <v>0</v>
      </c>
      <c r="H96" s="431">
        <v>0</v>
      </c>
      <c r="I96" s="432">
        <v>0</v>
      </c>
      <c r="J96" s="432">
        <v>0</v>
      </c>
      <c r="K96" s="431">
        <v>-7082.31</v>
      </c>
    </row>
    <row r="97" spans="1:11" ht="12.75">
      <c r="A97" s="429" t="s">
        <v>635</v>
      </c>
      <c r="B97" s="430" t="s">
        <v>567</v>
      </c>
      <c r="C97" s="431">
        <v>2365</v>
      </c>
      <c r="D97" s="431">
        <v>1517</v>
      </c>
      <c r="E97" s="431">
        <v>0</v>
      </c>
      <c r="F97" s="432">
        <v>0</v>
      </c>
      <c r="G97" s="432">
        <v>0</v>
      </c>
      <c r="H97" s="431">
        <v>-83</v>
      </c>
      <c r="I97" s="432">
        <v>0</v>
      </c>
      <c r="J97" s="432">
        <v>0</v>
      </c>
      <c r="K97" s="431">
        <v>-83</v>
      </c>
    </row>
    <row r="98" spans="1:11" ht="12.75">
      <c r="A98" s="429" t="s">
        <v>635</v>
      </c>
      <c r="B98" s="430" t="s">
        <v>567</v>
      </c>
      <c r="C98" s="431">
        <v>18599.6</v>
      </c>
      <c r="D98" s="431">
        <v>3628.06</v>
      </c>
      <c r="E98" s="431">
        <v>-14971.54</v>
      </c>
      <c r="F98" s="432">
        <v>0</v>
      </c>
      <c r="G98" s="432">
        <v>0</v>
      </c>
      <c r="H98" s="431">
        <v>0</v>
      </c>
      <c r="I98" s="432">
        <v>0</v>
      </c>
      <c r="J98" s="432">
        <v>0</v>
      </c>
      <c r="K98" s="431">
        <v>-14971.54</v>
      </c>
    </row>
    <row r="99" spans="1:11" ht="12.75">
      <c r="A99" s="429" t="s">
        <v>635</v>
      </c>
      <c r="B99" s="430" t="s">
        <v>569</v>
      </c>
      <c r="C99" s="431">
        <v>2081.53</v>
      </c>
      <c r="D99" s="431">
        <v>1745.27</v>
      </c>
      <c r="E99" s="431">
        <v>-336.26</v>
      </c>
      <c r="F99" s="432">
        <v>0</v>
      </c>
      <c r="G99" s="432">
        <v>0</v>
      </c>
      <c r="H99" s="431">
        <v>0</v>
      </c>
      <c r="I99" s="432">
        <v>0</v>
      </c>
      <c r="J99" s="432">
        <v>0</v>
      </c>
      <c r="K99" s="431">
        <v>-336.26</v>
      </c>
    </row>
    <row r="100" spans="1:11" ht="12.75">
      <c r="A100" s="429" t="s">
        <v>635</v>
      </c>
      <c r="B100" s="430" t="s">
        <v>571</v>
      </c>
      <c r="C100" s="431">
        <v>20092.46</v>
      </c>
      <c r="D100" s="431">
        <v>4803.98</v>
      </c>
      <c r="E100" s="431">
        <v>-15288.48</v>
      </c>
      <c r="F100" s="432">
        <v>0</v>
      </c>
      <c r="G100" s="432">
        <v>0</v>
      </c>
      <c r="H100" s="431">
        <v>0</v>
      </c>
      <c r="I100" s="432">
        <v>0</v>
      </c>
      <c r="J100" s="432">
        <v>0</v>
      </c>
      <c r="K100" s="431">
        <v>-15288.48</v>
      </c>
    </row>
    <row r="101" spans="1:11" ht="12.75">
      <c r="A101" s="433" t="s">
        <v>633</v>
      </c>
      <c r="B101" s="434"/>
      <c r="C101" s="387">
        <f>SUM(C70:C100)</f>
        <v>787187.7799999999</v>
      </c>
      <c r="D101" s="387">
        <f>SUM(D70:D100)</f>
        <v>245348.7</v>
      </c>
      <c r="E101" s="387">
        <f>SUM(E70:E100)</f>
        <v>-221530.13000000003</v>
      </c>
      <c r="F101" s="387">
        <v>0</v>
      </c>
      <c r="G101" s="387">
        <v>0</v>
      </c>
      <c r="H101" s="387">
        <f>SUM(H70:H100)</f>
        <v>-15461.47</v>
      </c>
      <c r="I101" s="387">
        <v>0</v>
      </c>
      <c r="J101" s="387">
        <v>0</v>
      </c>
      <c r="K101" s="387">
        <f>SUM(K70:K100)</f>
        <v>-236991.60000000003</v>
      </c>
    </row>
    <row r="102" spans="1:11" ht="12.75">
      <c r="A102" s="429" t="s">
        <v>635</v>
      </c>
      <c r="B102" s="432" t="s">
        <v>574</v>
      </c>
      <c r="C102" s="435">
        <v>800</v>
      </c>
      <c r="D102" s="435">
        <v>636</v>
      </c>
      <c r="E102" s="435">
        <v>0</v>
      </c>
      <c r="F102" s="436">
        <v>0</v>
      </c>
      <c r="G102" s="436">
        <v>0</v>
      </c>
      <c r="H102" s="435">
        <v>52</v>
      </c>
      <c r="I102" s="436">
        <v>0</v>
      </c>
      <c r="J102" s="436">
        <v>0</v>
      </c>
      <c r="K102" s="435">
        <v>52</v>
      </c>
    </row>
    <row r="103" spans="1:11" ht="12.75">
      <c r="A103" s="429" t="s">
        <v>635</v>
      </c>
      <c r="B103" s="432" t="s">
        <v>574</v>
      </c>
      <c r="C103" s="435">
        <v>26197.9</v>
      </c>
      <c r="D103" s="435">
        <v>7310.82</v>
      </c>
      <c r="E103" s="435">
        <v>-18887.08</v>
      </c>
      <c r="F103" s="436">
        <v>0</v>
      </c>
      <c r="G103" s="436">
        <v>0</v>
      </c>
      <c r="H103" s="435">
        <v>0</v>
      </c>
      <c r="I103" s="436">
        <v>0</v>
      </c>
      <c r="J103" s="436">
        <v>0</v>
      </c>
      <c r="K103" s="435">
        <v>-18887.08</v>
      </c>
    </row>
    <row r="104" spans="1:11" ht="12.75">
      <c r="A104" s="429" t="s">
        <v>635</v>
      </c>
      <c r="B104" s="432" t="s">
        <v>576</v>
      </c>
      <c r="C104" s="435">
        <v>10090.5</v>
      </c>
      <c r="D104" s="435">
        <v>3360</v>
      </c>
      <c r="E104" s="435">
        <v>-6730.5</v>
      </c>
      <c r="F104" s="436">
        <v>0</v>
      </c>
      <c r="G104" s="436">
        <v>0</v>
      </c>
      <c r="H104" s="435">
        <v>0</v>
      </c>
      <c r="I104" s="436">
        <v>0</v>
      </c>
      <c r="J104" s="436">
        <v>0</v>
      </c>
      <c r="K104" s="435">
        <v>-6730.5</v>
      </c>
    </row>
    <row r="105" spans="1:11" ht="12.75">
      <c r="A105" s="429" t="s">
        <v>635</v>
      </c>
      <c r="B105" s="432" t="s">
        <v>578</v>
      </c>
      <c r="C105" s="435">
        <v>10687.09</v>
      </c>
      <c r="D105" s="435">
        <v>5456.61</v>
      </c>
      <c r="E105" s="435">
        <v>-5230.48</v>
      </c>
      <c r="F105" s="436">
        <v>0</v>
      </c>
      <c r="G105" s="436">
        <v>0</v>
      </c>
      <c r="H105" s="435">
        <v>0</v>
      </c>
      <c r="I105" s="436">
        <v>0</v>
      </c>
      <c r="J105" s="436">
        <v>0</v>
      </c>
      <c r="K105" s="435">
        <v>-5230.48</v>
      </c>
    </row>
    <row r="106" spans="1:11" ht="12.75">
      <c r="A106" s="429" t="s">
        <v>635</v>
      </c>
      <c r="B106" s="432" t="s">
        <v>580</v>
      </c>
      <c r="C106" s="435">
        <v>24660.54</v>
      </c>
      <c r="D106" s="435">
        <v>12677.83</v>
      </c>
      <c r="E106" s="435">
        <v>-11982.71</v>
      </c>
      <c r="F106" s="436">
        <v>0</v>
      </c>
      <c r="G106" s="436">
        <v>0</v>
      </c>
      <c r="H106" s="435">
        <v>0</v>
      </c>
      <c r="I106" s="436">
        <v>0</v>
      </c>
      <c r="J106" s="436">
        <v>0</v>
      </c>
      <c r="K106" s="435">
        <v>-11982.71</v>
      </c>
    </row>
    <row r="107" spans="1:11" ht="12.75">
      <c r="A107" s="429" t="s">
        <v>635</v>
      </c>
      <c r="B107" s="432" t="s">
        <v>582</v>
      </c>
      <c r="C107" s="435">
        <v>15463.94</v>
      </c>
      <c r="D107" s="435">
        <v>6918.08</v>
      </c>
      <c r="E107" s="435">
        <v>-8545.86</v>
      </c>
      <c r="F107" s="436">
        <v>0</v>
      </c>
      <c r="G107" s="436">
        <v>0</v>
      </c>
      <c r="H107" s="435">
        <v>0</v>
      </c>
      <c r="I107" s="436">
        <v>0</v>
      </c>
      <c r="J107" s="436">
        <v>0</v>
      </c>
      <c r="K107" s="435">
        <v>-8545.86</v>
      </c>
    </row>
    <row r="108" spans="1:11" ht="12.75">
      <c r="A108" s="429" t="s">
        <v>635</v>
      </c>
      <c r="B108" s="432" t="s">
        <v>584</v>
      </c>
      <c r="C108" s="435">
        <v>14876</v>
      </c>
      <c r="D108" s="435">
        <v>8240.04</v>
      </c>
      <c r="E108" s="435">
        <v>0</v>
      </c>
      <c r="F108" s="436">
        <v>0</v>
      </c>
      <c r="G108" s="436">
        <v>0</v>
      </c>
      <c r="H108" s="435">
        <v>-970.56</v>
      </c>
      <c r="I108" s="436">
        <v>0</v>
      </c>
      <c r="J108" s="436">
        <v>0</v>
      </c>
      <c r="K108" s="435">
        <v>-970.56</v>
      </c>
    </row>
    <row r="109" spans="1:11" ht="12.75">
      <c r="A109" s="429" t="s">
        <v>635</v>
      </c>
      <c r="B109" s="432" t="s">
        <v>584</v>
      </c>
      <c r="C109" s="435">
        <v>16910.17</v>
      </c>
      <c r="D109" s="435">
        <v>9956.72</v>
      </c>
      <c r="E109" s="435">
        <v>-6953.45</v>
      </c>
      <c r="F109" s="436">
        <v>0</v>
      </c>
      <c r="G109" s="436">
        <v>0</v>
      </c>
      <c r="H109" s="435">
        <v>0</v>
      </c>
      <c r="I109" s="436">
        <v>0</v>
      </c>
      <c r="J109" s="436">
        <v>0</v>
      </c>
      <c r="K109" s="437">
        <v>-6953.45</v>
      </c>
    </row>
    <row r="110" spans="1:11" ht="12.75">
      <c r="A110" s="433" t="s">
        <v>232</v>
      </c>
      <c r="B110" s="434"/>
      <c r="C110" s="387">
        <v>119686.14</v>
      </c>
      <c r="D110" s="387">
        <f>SUM(D102:D109)</f>
        <v>54556.100000000006</v>
      </c>
      <c r="E110" s="387">
        <f>SUM(E102:E109)</f>
        <v>-58330.08</v>
      </c>
      <c r="F110" s="387">
        <v>0</v>
      </c>
      <c r="G110" s="387">
        <v>0</v>
      </c>
      <c r="H110" s="387">
        <f>SUM(H102:H109)</f>
        <v>-918.56</v>
      </c>
      <c r="I110" s="387">
        <v>0</v>
      </c>
      <c r="J110" s="387">
        <v>0</v>
      </c>
      <c r="K110" s="387">
        <f>SUM(K102:K109)</f>
        <v>-59248.64</v>
      </c>
    </row>
    <row r="111" spans="1:11" ht="12.75">
      <c r="A111" s="429" t="s">
        <v>635</v>
      </c>
      <c r="B111" s="432" t="s">
        <v>601</v>
      </c>
      <c r="C111" s="431">
        <v>22344.5</v>
      </c>
      <c r="D111" s="431">
        <v>24713.75</v>
      </c>
      <c r="E111" s="431">
        <v>2369.25</v>
      </c>
      <c r="F111" s="432">
        <v>0</v>
      </c>
      <c r="G111" s="432">
        <v>0</v>
      </c>
      <c r="H111" s="431">
        <v>0</v>
      </c>
      <c r="I111" s="432">
        <v>0</v>
      </c>
      <c r="J111" s="432">
        <v>0</v>
      </c>
      <c r="K111" s="431">
        <v>2369.25</v>
      </c>
    </row>
    <row r="112" spans="1:11" ht="12.75">
      <c r="A112" s="429" t="s">
        <v>635</v>
      </c>
      <c r="B112" s="432" t="s">
        <v>602</v>
      </c>
      <c r="C112" s="431">
        <v>13389.58</v>
      </c>
      <c r="D112" s="431">
        <v>13902.48</v>
      </c>
      <c r="E112" s="431">
        <v>0</v>
      </c>
      <c r="F112" s="432">
        <v>0</v>
      </c>
      <c r="G112" s="432">
        <v>0</v>
      </c>
      <c r="H112" s="431">
        <v>222.93</v>
      </c>
      <c r="I112" s="432">
        <v>0</v>
      </c>
      <c r="J112" s="432">
        <v>0</v>
      </c>
      <c r="K112" s="431">
        <v>222.93</v>
      </c>
    </row>
    <row r="113" spans="1:11" ht="12.75">
      <c r="A113" s="429" t="s">
        <v>635</v>
      </c>
      <c r="B113" s="432" t="s">
        <v>602</v>
      </c>
      <c r="C113" s="431">
        <v>14972.45</v>
      </c>
      <c r="D113" s="431">
        <v>28812</v>
      </c>
      <c r="E113" s="431">
        <v>13839.55</v>
      </c>
      <c r="F113" s="432">
        <v>0</v>
      </c>
      <c r="G113" s="432">
        <v>0</v>
      </c>
      <c r="H113" s="431">
        <v>0</v>
      </c>
      <c r="I113" s="432">
        <v>0</v>
      </c>
      <c r="J113" s="432">
        <v>0</v>
      </c>
      <c r="K113" s="431">
        <v>13839.55</v>
      </c>
    </row>
    <row r="114" spans="1:11" ht="12.75">
      <c r="A114" s="429" t="s">
        <v>635</v>
      </c>
      <c r="B114" s="432" t="s">
        <v>603</v>
      </c>
      <c r="C114" s="431">
        <v>14225.7</v>
      </c>
      <c r="D114" s="431">
        <v>27963.6</v>
      </c>
      <c r="E114" s="431">
        <v>13737.9</v>
      </c>
      <c r="F114" s="432">
        <v>0</v>
      </c>
      <c r="G114" s="432">
        <v>0</v>
      </c>
      <c r="H114" s="431">
        <v>0</v>
      </c>
      <c r="I114" s="432">
        <v>0</v>
      </c>
      <c r="J114" s="432">
        <v>0</v>
      </c>
      <c r="K114" s="431">
        <v>13737.9</v>
      </c>
    </row>
    <row r="115" spans="1:11" ht="12.75">
      <c r="A115" s="429" t="s">
        <v>635</v>
      </c>
      <c r="B115" s="432" t="s">
        <v>604</v>
      </c>
      <c r="C115" s="431">
        <v>13799.64</v>
      </c>
      <c r="D115" s="431">
        <v>14172.9</v>
      </c>
      <c r="E115" s="431">
        <v>0</v>
      </c>
      <c r="F115" s="432">
        <v>0</v>
      </c>
      <c r="G115" s="432">
        <v>0</v>
      </c>
      <c r="H115" s="431">
        <v>373.8</v>
      </c>
      <c r="I115" s="432">
        <v>0</v>
      </c>
      <c r="J115" s="432">
        <v>0</v>
      </c>
      <c r="K115" s="431">
        <v>373.8</v>
      </c>
    </row>
    <row r="116" spans="1:11" ht="12.75">
      <c r="A116" s="429" t="s">
        <v>635</v>
      </c>
      <c r="B116" s="432" t="s">
        <v>604</v>
      </c>
      <c r="C116" s="431">
        <v>14288.36</v>
      </c>
      <c r="D116" s="431">
        <v>28345.8</v>
      </c>
      <c r="E116" s="431">
        <v>14057.44</v>
      </c>
      <c r="F116" s="432">
        <v>0</v>
      </c>
      <c r="G116" s="432">
        <v>0</v>
      </c>
      <c r="H116" s="431">
        <v>0</v>
      </c>
      <c r="I116" s="432">
        <v>0</v>
      </c>
      <c r="J116" s="432">
        <v>0</v>
      </c>
      <c r="K116" s="431">
        <v>14057.44</v>
      </c>
    </row>
    <row r="117" spans="1:11" ht="12.75">
      <c r="A117" s="429" t="s">
        <v>635</v>
      </c>
      <c r="B117" s="432" t="s">
        <v>605</v>
      </c>
      <c r="C117" s="431">
        <v>22615.37</v>
      </c>
      <c r="D117" s="431">
        <v>42744.3</v>
      </c>
      <c r="E117" s="431">
        <v>20128.93</v>
      </c>
      <c r="F117" s="432">
        <v>0</v>
      </c>
      <c r="G117" s="432">
        <v>0</v>
      </c>
      <c r="H117" s="431">
        <v>0</v>
      </c>
      <c r="I117" s="432">
        <v>0</v>
      </c>
      <c r="J117" s="432">
        <v>0</v>
      </c>
      <c r="K117" s="431">
        <v>20128.93</v>
      </c>
    </row>
    <row r="118" spans="1:11" ht="12.75">
      <c r="A118" s="429" t="s">
        <v>635</v>
      </c>
      <c r="B118" s="432" t="s">
        <v>606</v>
      </c>
      <c r="C118" s="431">
        <v>21266.06</v>
      </c>
      <c r="D118" s="431">
        <v>32750.71</v>
      </c>
      <c r="E118" s="431">
        <v>0</v>
      </c>
      <c r="F118" s="432">
        <v>0</v>
      </c>
      <c r="G118" s="432">
        <v>0</v>
      </c>
      <c r="H118" s="431">
        <v>574.41</v>
      </c>
      <c r="I118" s="432">
        <v>0</v>
      </c>
      <c r="J118" s="432">
        <v>0</v>
      </c>
      <c r="K118" s="431">
        <v>574.41</v>
      </c>
    </row>
    <row r="119" spans="1:11" ht="12.75">
      <c r="A119" s="429" t="s">
        <v>635</v>
      </c>
      <c r="B119" s="432" t="s">
        <v>606</v>
      </c>
      <c r="C119" s="431">
        <v>31074.09</v>
      </c>
      <c r="D119" s="431">
        <v>42078</v>
      </c>
      <c r="E119" s="431">
        <v>11003.91</v>
      </c>
      <c r="F119" s="432">
        <v>0</v>
      </c>
      <c r="G119" s="432">
        <v>0</v>
      </c>
      <c r="H119" s="431">
        <v>0</v>
      </c>
      <c r="I119" s="432">
        <v>0</v>
      </c>
      <c r="J119" s="432">
        <v>0</v>
      </c>
      <c r="K119" s="431">
        <v>11003.91</v>
      </c>
    </row>
    <row r="120" spans="1:11" ht="12.75">
      <c r="A120" s="429" t="s">
        <v>635</v>
      </c>
      <c r="B120" s="432" t="s">
        <v>607</v>
      </c>
      <c r="C120" s="431">
        <v>58771.31</v>
      </c>
      <c r="D120" s="431">
        <v>90870</v>
      </c>
      <c r="E120" s="431">
        <v>0</v>
      </c>
      <c r="F120" s="432">
        <v>0</v>
      </c>
      <c r="G120" s="432">
        <v>0</v>
      </c>
      <c r="H120" s="431">
        <v>1820</v>
      </c>
      <c r="I120" s="432">
        <v>0</v>
      </c>
      <c r="J120" s="432">
        <v>0</v>
      </c>
      <c r="K120" s="431">
        <v>1820</v>
      </c>
    </row>
    <row r="121" spans="1:11" ht="12.75">
      <c r="A121" s="429" t="s">
        <v>635</v>
      </c>
      <c r="B121" s="432" t="s">
        <v>607</v>
      </c>
      <c r="C121" s="431">
        <v>17300.71</v>
      </c>
      <c r="D121" s="431">
        <v>29707.5</v>
      </c>
      <c r="E121" s="431">
        <v>12406.79</v>
      </c>
      <c r="F121" s="432">
        <v>0</v>
      </c>
      <c r="G121" s="432">
        <v>0</v>
      </c>
      <c r="H121" s="431">
        <v>0</v>
      </c>
      <c r="I121" s="432">
        <v>0</v>
      </c>
      <c r="J121" s="432">
        <v>0</v>
      </c>
      <c r="K121" s="431">
        <v>12406.79</v>
      </c>
    </row>
    <row r="122" spans="1:11" ht="12.75">
      <c r="A122" s="429" t="s">
        <v>635</v>
      </c>
      <c r="B122" s="432" t="s">
        <v>608</v>
      </c>
      <c r="C122" s="431">
        <v>26403.45</v>
      </c>
      <c r="D122" s="431">
        <v>29312.8</v>
      </c>
      <c r="E122" s="431">
        <v>0</v>
      </c>
      <c r="F122" s="432">
        <v>0</v>
      </c>
      <c r="G122" s="432">
        <v>0</v>
      </c>
      <c r="H122" s="431">
        <v>114.4</v>
      </c>
      <c r="I122" s="432">
        <v>0</v>
      </c>
      <c r="J122" s="432">
        <v>0</v>
      </c>
      <c r="K122" s="431">
        <v>114.4</v>
      </c>
    </row>
    <row r="123" spans="1:11" ht="12.75">
      <c r="A123" s="429" t="s">
        <v>635</v>
      </c>
      <c r="B123" s="432" t="s">
        <v>609</v>
      </c>
      <c r="C123" s="431">
        <v>7589.52</v>
      </c>
      <c r="D123" s="431">
        <v>7333.2</v>
      </c>
      <c r="E123" s="431">
        <v>0</v>
      </c>
      <c r="F123" s="432">
        <v>0</v>
      </c>
      <c r="G123" s="432">
        <v>0</v>
      </c>
      <c r="H123" s="431">
        <v>-123.6</v>
      </c>
      <c r="I123" s="432">
        <v>0</v>
      </c>
      <c r="J123" s="432">
        <v>0</v>
      </c>
      <c r="K123" s="431">
        <v>-123.6</v>
      </c>
    </row>
    <row r="124" spans="1:11" ht="12.75">
      <c r="A124" s="445"/>
      <c r="B124" s="440"/>
      <c r="C124" s="387">
        <f>SUM(C111:C123)</f>
        <v>278040.74</v>
      </c>
      <c r="D124" s="387">
        <f>SUM(D111:D123)</f>
        <v>412707.0399999999</v>
      </c>
      <c r="E124" s="387">
        <f>SUM(E111:E123)</f>
        <v>87543.76999999999</v>
      </c>
      <c r="F124" s="387"/>
      <c r="G124" s="387"/>
      <c r="H124" s="387">
        <f>SUM(H111:H123)</f>
        <v>2981.94</v>
      </c>
      <c r="I124" s="387"/>
      <c r="J124" s="387"/>
      <c r="K124" s="387">
        <f>SUM(K111:K123)</f>
        <v>90525.70999999999</v>
      </c>
    </row>
    <row r="125" spans="1:11" ht="12.75">
      <c r="A125" s="433" t="s">
        <v>634</v>
      </c>
      <c r="B125" s="434"/>
      <c r="C125" s="446">
        <f>C124+C110+C101</f>
        <v>1184914.66</v>
      </c>
      <c r="D125" s="446">
        <f>D124+D110+D101</f>
        <v>712611.8399999999</v>
      </c>
      <c r="E125" s="446">
        <f>E124+E110+E101</f>
        <v>-192316.44000000006</v>
      </c>
      <c r="F125" s="446"/>
      <c r="G125" s="446"/>
      <c r="H125" s="446">
        <f>H124+H110+H101</f>
        <v>-13398.09</v>
      </c>
      <c r="I125" s="446"/>
      <c r="J125" s="446"/>
      <c r="K125" s="446">
        <f>K124+K110+K101</f>
        <v>-205714.53000000003</v>
      </c>
    </row>
    <row r="126" spans="1:11" ht="12.75">
      <c r="A126" s="429" t="s">
        <v>636</v>
      </c>
      <c r="B126" s="430" t="s">
        <v>531</v>
      </c>
      <c r="C126" s="431">
        <v>4500</v>
      </c>
      <c r="D126" s="431">
        <v>0</v>
      </c>
      <c r="E126" s="431">
        <v>0</v>
      </c>
      <c r="F126" s="432">
        <v>0</v>
      </c>
      <c r="G126" s="432">
        <v>0</v>
      </c>
      <c r="H126" s="431">
        <v>0</v>
      </c>
      <c r="I126" s="432">
        <v>0</v>
      </c>
      <c r="J126" s="432">
        <v>0</v>
      </c>
      <c r="K126" s="431">
        <v>0</v>
      </c>
    </row>
    <row r="127" spans="1:11" ht="12.75">
      <c r="A127" s="429" t="s">
        <v>636</v>
      </c>
      <c r="B127" s="430" t="s">
        <v>531</v>
      </c>
      <c r="C127" s="431">
        <v>32679.87</v>
      </c>
      <c r="D127" s="431">
        <v>0</v>
      </c>
      <c r="E127" s="431">
        <v>-32679.87</v>
      </c>
      <c r="F127" s="432">
        <v>0</v>
      </c>
      <c r="G127" s="432">
        <v>0</v>
      </c>
      <c r="H127" s="431">
        <v>0</v>
      </c>
      <c r="I127" s="432">
        <v>0</v>
      </c>
      <c r="J127" s="432">
        <v>0</v>
      </c>
      <c r="K127" s="431">
        <v>-32679.87</v>
      </c>
    </row>
    <row r="128" spans="1:11" ht="12.75">
      <c r="A128" s="429" t="s">
        <v>636</v>
      </c>
      <c r="B128" s="430" t="s">
        <v>533</v>
      </c>
      <c r="C128" s="431">
        <v>852.89</v>
      </c>
      <c r="D128" s="431">
        <v>1358.24</v>
      </c>
      <c r="E128" s="431">
        <v>505.35</v>
      </c>
      <c r="F128" s="432">
        <v>0</v>
      </c>
      <c r="G128" s="432">
        <v>0</v>
      </c>
      <c r="H128" s="431">
        <v>0</v>
      </c>
      <c r="I128" s="432">
        <v>0</v>
      </c>
      <c r="J128" s="432">
        <v>0</v>
      </c>
      <c r="K128" s="431">
        <v>505.35</v>
      </c>
    </row>
    <row r="129" spans="1:11" ht="12.75">
      <c r="A129" s="429" t="s">
        <v>636</v>
      </c>
      <c r="B129" s="430" t="s">
        <v>535</v>
      </c>
      <c r="C129" s="431">
        <v>49302.12</v>
      </c>
      <c r="D129" s="431">
        <v>6373.62</v>
      </c>
      <c r="E129" s="431">
        <v>0</v>
      </c>
      <c r="F129" s="432">
        <v>0</v>
      </c>
      <c r="G129" s="432">
        <v>0</v>
      </c>
      <c r="H129" s="431">
        <v>-869.13</v>
      </c>
      <c r="I129" s="432">
        <v>0</v>
      </c>
      <c r="J129" s="432">
        <v>0</v>
      </c>
      <c r="K129" s="431">
        <v>-869.13</v>
      </c>
    </row>
    <row r="130" spans="1:11" ht="12.75">
      <c r="A130" s="429" t="s">
        <v>636</v>
      </c>
      <c r="B130" s="430" t="s">
        <v>537</v>
      </c>
      <c r="C130" s="431">
        <v>60663.12</v>
      </c>
      <c r="D130" s="431">
        <v>6231</v>
      </c>
      <c r="E130" s="431">
        <v>0</v>
      </c>
      <c r="F130" s="432">
        <v>0</v>
      </c>
      <c r="G130" s="432">
        <v>0</v>
      </c>
      <c r="H130" s="431">
        <v>-830.8</v>
      </c>
      <c r="I130" s="432">
        <v>0</v>
      </c>
      <c r="J130" s="432">
        <v>0</v>
      </c>
      <c r="K130" s="431">
        <v>-830.8</v>
      </c>
    </row>
    <row r="131" spans="1:11" ht="12.75">
      <c r="A131" s="429" t="s">
        <v>636</v>
      </c>
      <c r="B131" s="430" t="s">
        <v>537</v>
      </c>
      <c r="C131" s="431">
        <v>6394.47</v>
      </c>
      <c r="D131" s="431">
        <v>1172.25</v>
      </c>
      <c r="E131" s="431">
        <v>-5222.22</v>
      </c>
      <c r="F131" s="432">
        <v>0</v>
      </c>
      <c r="G131" s="432">
        <v>0</v>
      </c>
      <c r="H131" s="431">
        <v>0</v>
      </c>
      <c r="I131" s="432">
        <v>0</v>
      </c>
      <c r="J131" s="432">
        <v>0</v>
      </c>
      <c r="K131" s="431">
        <v>-5222.22</v>
      </c>
    </row>
    <row r="132" spans="1:11" ht="12.75">
      <c r="A132" s="429" t="s">
        <v>636</v>
      </c>
      <c r="B132" s="430" t="s">
        <v>539</v>
      </c>
      <c r="C132" s="431">
        <v>24016.8</v>
      </c>
      <c r="D132" s="431">
        <v>1679.22</v>
      </c>
      <c r="E132" s="431">
        <v>0</v>
      </c>
      <c r="F132" s="432">
        <v>0</v>
      </c>
      <c r="G132" s="432">
        <v>0</v>
      </c>
      <c r="H132" s="431">
        <v>-207.54</v>
      </c>
      <c r="I132" s="432">
        <v>0</v>
      </c>
      <c r="J132" s="432">
        <v>0</v>
      </c>
      <c r="K132" s="431">
        <v>-207.54</v>
      </c>
    </row>
    <row r="133" spans="1:11" ht="12.75">
      <c r="A133" s="429" t="s">
        <v>636</v>
      </c>
      <c r="B133" s="430" t="s">
        <v>541</v>
      </c>
      <c r="C133" s="431">
        <v>46768.75</v>
      </c>
      <c r="D133" s="431">
        <v>6038.8</v>
      </c>
      <c r="E133" s="431">
        <v>0</v>
      </c>
      <c r="F133" s="432">
        <v>0</v>
      </c>
      <c r="G133" s="432">
        <v>0</v>
      </c>
      <c r="H133" s="431">
        <v>-183</v>
      </c>
      <c r="I133" s="432">
        <v>0</v>
      </c>
      <c r="J133" s="432">
        <v>0</v>
      </c>
      <c r="K133" s="431">
        <v>-183</v>
      </c>
    </row>
    <row r="134" spans="1:11" ht="12.75">
      <c r="A134" s="429" t="s">
        <v>636</v>
      </c>
      <c r="B134" s="430" t="s">
        <v>541</v>
      </c>
      <c r="C134" s="431">
        <v>1587.8</v>
      </c>
      <c r="D134" s="431">
        <v>338.18</v>
      </c>
      <c r="E134" s="431">
        <v>-1249.62</v>
      </c>
      <c r="F134" s="432">
        <v>0</v>
      </c>
      <c r="G134" s="432">
        <v>0</v>
      </c>
      <c r="H134" s="431">
        <v>0</v>
      </c>
      <c r="I134" s="432">
        <v>0</v>
      </c>
      <c r="J134" s="432">
        <v>0</v>
      </c>
      <c r="K134" s="431">
        <v>-1249.62</v>
      </c>
    </row>
    <row r="135" spans="1:11" ht="12.75">
      <c r="A135" s="429" t="s">
        <v>636</v>
      </c>
      <c r="B135" s="430" t="s">
        <v>543</v>
      </c>
      <c r="C135" s="431">
        <v>28692.21</v>
      </c>
      <c r="D135" s="431">
        <v>9974.84</v>
      </c>
      <c r="E135" s="431">
        <v>0</v>
      </c>
      <c r="F135" s="432">
        <v>0</v>
      </c>
      <c r="G135" s="432">
        <v>0</v>
      </c>
      <c r="H135" s="431">
        <v>0</v>
      </c>
      <c r="I135" s="432">
        <v>0</v>
      </c>
      <c r="J135" s="432">
        <v>0</v>
      </c>
      <c r="K135" s="431">
        <v>0</v>
      </c>
    </row>
    <row r="136" spans="1:11" ht="12.75">
      <c r="A136" s="429" t="s">
        <v>636</v>
      </c>
      <c r="B136" s="430" t="s">
        <v>543</v>
      </c>
      <c r="C136" s="431">
        <v>1055.25</v>
      </c>
      <c r="D136" s="431">
        <v>580</v>
      </c>
      <c r="E136" s="431">
        <v>-475.25</v>
      </c>
      <c r="F136" s="432">
        <v>0</v>
      </c>
      <c r="G136" s="432">
        <v>0</v>
      </c>
      <c r="H136" s="431">
        <v>0</v>
      </c>
      <c r="I136" s="432">
        <v>0</v>
      </c>
      <c r="J136" s="432">
        <v>0</v>
      </c>
      <c r="K136" s="431">
        <v>-475.25</v>
      </c>
    </row>
    <row r="137" spans="1:11" ht="12.75">
      <c r="A137" s="429" t="s">
        <v>636</v>
      </c>
      <c r="B137" s="430" t="s">
        <v>545</v>
      </c>
      <c r="C137" s="431">
        <v>7780</v>
      </c>
      <c r="D137" s="431">
        <v>3500</v>
      </c>
      <c r="E137" s="431">
        <v>0</v>
      </c>
      <c r="F137" s="432">
        <v>0</v>
      </c>
      <c r="G137" s="432">
        <v>0</v>
      </c>
      <c r="H137" s="431">
        <v>-200</v>
      </c>
      <c r="I137" s="432">
        <v>0</v>
      </c>
      <c r="J137" s="432">
        <v>0</v>
      </c>
      <c r="K137" s="431">
        <v>-200</v>
      </c>
    </row>
    <row r="138" spans="1:11" ht="12.75">
      <c r="A138" s="429" t="s">
        <v>636</v>
      </c>
      <c r="B138" s="430" t="s">
        <v>545</v>
      </c>
      <c r="C138" s="431">
        <v>13684.76</v>
      </c>
      <c r="D138" s="431">
        <v>5078.85</v>
      </c>
      <c r="E138" s="431">
        <v>-8605.91</v>
      </c>
      <c r="F138" s="432">
        <v>0</v>
      </c>
      <c r="G138" s="432">
        <v>0</v>
      </c>
      <c r="H138" s="431">
        <v>0</v>
      </c>
      <c r="I138" s="432">
        <v>0</v>
      </c>
      <c r="J138" s="432">
        <v>0</v>
      </c>
      <c r="K138" s="431">
        <v>-8605.91</v>
      </c>
    </row>
    <row r="139" spans="1:11" ht="12.75">
      <c r="A139" s="429" t="s">
        <v>636</v>
      </c>
      <c r="B139" s="430" t="s">
        <v>547</v>
      </c>
      <c r="C139" s="431">
        <v>22656.3</v>
      </c>
      <c r="D139" s="431">
        <v>4984.18</v>
      </c>
      <c r="E139" s="431">
        <v>0</v>
      </c>
      <c r="F139" s="432">
        <v>0</v>
      </c>
      <c r="G139" s="432">
        <v>0</v>
      </c>
      <c r="H139" s="431">
        <v>-542.5</v>
      </c>
      <c r="I139" s="432">
        <v>0</v>
      </c>
      <c r="J139" s="432">
        <v>0</v>
      </c>
      <c r="K139" s="431">
        <v>-542.5</v>
      </c>
    </row>
    <row r="140" spans="1:11" ht="12.75">
      <c r="A140" s="429" t="s">
        <v>636</v>
      </c>
      <c r="B140" s="430" t="s">
        <v>547</v>
      </c>
      <c r="C140" s="431">
        <v>1618.05</v>
      </c>
      <c r="D140" s="431">
        <v>441</v>
      </c>
      <c r="E140" s="431">
        <v>-1177.05</v>
      </c>
      <c r="F140" s="432">
        <v>0</v>
      </c>
      <c r="G140" s="432">
        <v>0</v>
      </c>
      <c r="H140" s="431">
        <v>0</v>
      </c>
      <c r="I140" s="432">
        <v>0</v>
      </c>
      <c r="J140" s="432">
        <v>0</v>
      </c>
      <c r="K140" s="431">
        <v>-1177.05</v>
      </c>
    </row>
    <row r="141" spans="1:11" ht="12.75">
      <c r="A141" s="429" t="s">
        <v>636</v>
      </c>
      <c r="B141" s="430" t="s">
        <v>549</v>
      </c>
      <c r="C141" s="431">
        <v>11744</v>
      </c>
      <c r="D141" s="431">
        <v>5587.4</v>
      </c>
      <c r="E141" s="431">
        <v>0</v>
      </c>
      <c r="F141" s="432">
        <v>0</v>
      </c>
      <c r="G141" s="432">
        <v>0</v>
      </c>
      <c r="H141" s="431">
        <v>192.4</v>
      </c>
      <c r="I141" s="432">
        <v>0</v>
      </c>
      <c r="J141" s="432">
        <v>0</v>
      </c>
      <c r="K141" s="431">
        <v>192.4</v>
      </c>
    </row>
    <row r="142" spans="1:11" ht="12.75">
      <c r="A142" s="429" t="s">
        <v>636</v>
      </c>
      <c r="B142" s="430" t="s">
        <v>549</v>
      </c>
      <c r="C142" s="431">
        <v>4586.95</v>
      </c>
      <c r="D142" s="431">
        <v>2259.89</v>
      </c>
      <c r="E142" s="431">
        <v>-2327.06</v>
      </c>
      <c r="F142" s="432">
        <v>0</v>
      </c>
      <c r="G142" s="432">
        <v>0</v>
      </c>
      <c r="H142" s="431">
        <v>0</v>
      </c>
      <c r="I142" s="432">
        <v>0</v>
      </c>
      <c r="J142" s="432">
        <v>0</v>
      </c>
      <c r="K142" s="431">
        <v>-2327.06</v>
      </c>
    </row>
    <row r="143" spans="1:11" ht="12.75">
      <c r="A143" s="429" t="s">
        <v>636</v>
      </c>
      <c r="B143" s="430" t="s">
        <v>551</v>
      </c>
      <c r="C143" s="431">
        <v>1407</v>
      </c>
      <c r="D143" s="431">
        <v>800</v>
      </c>
      <c r="E143" s="431">
        <v>-607</v>
      </c>
      <c r="F143" s="432">
        <v>0</v>
      </c>
      <c r="G143" s="432">
        <v>0</v>
      </c>
      <c r="H143" s="431">
        <v>0</v>
      </c>
      <c r="I143" s="432">
        <v>0</v>
      </c>
      <c r="J143" s="432">
        <v>0</v>
      </c>
      <c r="K143" s="431">
        <v>-607</v>
      </c>
    </row>
    <row r="144" spans="1:11" ht="12.75">
      <c r="A144" s="429" t="s">
        <v>636</v>
      </c>
      <c r="B144" s="430" t="s">
        <v>553</v>
      </c>
      <c r="C144" s="431">
        <v>32854.92</v>
      </c>
      <c r="D144" s="431">
        <v>8371.02</v>
      </c>
      <c r="E144" s="431">
        <v>-24483.9</v>
      </c>
      <c r="F144" s="432">
        <v>0</v>
      </c>
      <c r="G144" s="432">
        <v>0</v>
      </c>
      <c r="H144" s="431">
        <v>0</v>
      </c>
      <c r="I144" s="432">
        <v>0</v>
      </c>
      <c r="J144" s="432">
        <v>0</v>
      </c>
      <c r="K144" s="431">
        <v>-24483.9</v>
      </c>
    </row>
    <row r="145" spans="1:11" ht="12.75">
      <c r="A145" s="429" t="s">
        <v>636</v>
      </c>
      <c r="B145" s="430" t="s">
        <v>555</v>
      </c>
      <c r="C145" s="431">
        <v>2579.12</v>
      </c>
      <c r="D145" s="431">
        <v>1155</v>
      </c>
      <c r="E145" s="431">
        <v>0</v>
      </c>
      <c r="F145" s="432">
        <v>0</v>
      </c>
      <c r="G145" s="432">
        <v>0</v>
      </c>
      <c r="H145" s="431">
        <v>-165</v>
      </c>
      <c r="I145" s="432">
        <v>0</v>
      </c>
      <c r="J145" s="432">
        <v>0</v>
      </c>
      <c r="K145" s="431">
        <v>-165</v>
      </c>
    </row>
    <row r="146" spans="1:11" ht="12.75">
      <c r="A146" s="429" t="s">
        <v>636</v>
      </c>
      <c r="B146" s="430" t="s">
        <v>557</v>
      </c>
      <c r="C146" s="431">
        <v>32486.1</v>
      </c>
      <c r="D146" s="431">
        <v>8123.04</v>
      </c>
      <c r="E146" s="431">
        <v>0</v>
      </c>
      <c r="F146" s="432">
        <v>0</v>
      </c>
      <c r="G146" s="432">
        <v>0</v>
      </c>
      <c r="H146" s="431">
        <v>-2536.3</v>
      </c>
      <c r="I146" s="432">
        <v>0</v>
      </c>
      <c r="J146" s="432">
        <v>0</v>
      </c>
      <c r="K146" s="431">
        <v>-2536.3</v>
      </c>
    </row>
    <row r="147" spans="1:11" ht="12.75">
      <c r="A147" s="429" t="s">
        <v>636</v>
      </c>
      <c r="B147" s="430" t="s">
        <v>559</v>
      </c>
      <c r="C147" s="431">
        <v>52617.79</v>
      </c>
      <c r="D147" s="431">
        <v>14949.86</v>
      </c>
      <c r="E147" s="431">
        <v>-37667.93</v>
      </c>
      <c r="F147" s="432">
        <v>0</v>
      </c>
      <c r="G147" s="432">
        <v>0</v>
      </c>
      <c r="H147" s="431">
        <v>0</v>
      </c>
      <c r="I147" s="432">
        <v>0</v>
      </c>
      <c r="J147" s="432">
        <v>0</v>
      </c>
      <c r="K147" s="431">
        <v>-37667.93</v>
      </c>
    </row>
    <row r="148" spans="1:11" ht="12.75">
      <c r="A148" s="429" t="s">
        <v>636</v>
      </c>
      <c r="B148" s="430" t="s">
        <v>561</v>
      </c>
      <c r="C148" s="431">
        <v>130574</v>
      </c>
      <c r="D148" s="431">
        <v>71423.98</v>
      </c>
      <c r="E148" s="431">
        <v>0</v>
      </c>
      <c r="F148" s="432">
        <v>0</v>
      </c>
      <c r="G148" s="432">
        <v>0</v>
      </c>
      <c r="H148" s="431">
        <v>-7573.29</v>
      </c>
      <c r="I148" s="432">
        <v>0</v>
      </c>
      <c r="J148" s="432">
        <v>0</v>
      </c>
      <c r="K148" s="431">
        <v>-7573.29</v>
      </c>
    </row>
    <row r="149" spans="1:11" ht="12.75">
      <c r="A149" s="429" t="s">
        <v>636</v>
      </c>
      <c r="B149" s="430" t="s">
        <v>561</v>
      </c>
      <c r="C149" s="431">
        <v>141593</v>
      </c>
      <c r="D149" s="431">
        <v>77451.37</v>
      </c>
      <c r="E149" s="431">
        <v>-64141.63</v>
      </c>
      <c r="F149" s="432">
        <v>0</v>
      </c>
      <c r="G149" s="432">
        <v>0</v>
      </c>
      <c r="H149" s="431">
        <v>0</v>
      </c>
      <c r="I149" s="432">
        <v>0</v>
      </c>
      <c r="J149" s="432">
        <v>0</v>
      </c>
      <c r="K149" s="431">
        <v>-64141.63</v>
      </c>
    </row>
    <row r="150" spans="1:11" ht="12.75">
      <c r="A150" s="429" t="s">
        <v>636</v>
      </c>
      <c r="B150" s="430" t="s">
        <v>563</v>
      </c>
      <c r="C150" s="431">
        <v>19473.43</v>
      </c>
      <c r="D150" s="431">
        <v>3409.47</v>
      </c>
      <c r="E150" s="431">
        <v>0</v>
      </c>
      <c r="F150" s="432">
        <v>0</v>
      </c>
      <c r="G150" s="432">
        <v>0</v>
      </c>
      <c r="H150" s="431">
        <v>151.53</v>
      </c>
      <c r="I150" s="432">
        <v>0</v>
      </c>
      <c r="J150" s="432">
        <v>0</v>
      </c>
      <c r="K150" s="431">
        <v>151.53</v>
      </c>
    </row>
    <row r="151" spans="1:11" ht="12.75">
      <c r="A151" s="429" t="s">
        <v>636</v>
      </c>
      <c r="B151" s="430" t="s">
        <v>565</v>
      </c>
      <c r="C151" s="431">
        <v>4410.5</v>
      </c>
      <c r="D151" s="431">
        <v>290.04</v>
      </c>
      <c r="E151" s="431">
        <v>0</v>
      </c>
      <c r="F151" s="432">
        <v>0</v>
      </c>
      <c r="G151" s="432">
        <v>0</v>
      </c>
      <c r="H151" s="431">
        <v>-29.75</v>
      </c>
      <c r="I151" s="432">
        <v>0</v>
      </c>
      <c r="J151" s="432">
        <v>0</v>
      </c>
      <c r="K151" s="431">
        <v>-29.75</v>
      </c>
    </row>
    <row r="152" spans="1:11" ht="12.75">
      <c r="A152" s="429" t="s">
        <v>636</v>
      </c>
      <c r="B152" s="430" t="s">
        <v>565</v>
      </c>
      <c r="C152" s="431">
        <v>7469.99</v>
      </c>
      <c r="D152" s="431">
        <v>374.87</v>
      </c>
      <c r="E152" s="431">
        <v>-7095.12</v>
      </c>
      <c r="F152" s="432">
        <v>0</v>
      </c>
      <c r="G152" s="432">
        <v>0</v>
      </c>
      <c r="H152" s="431">
        <v>0</v>
      </c>
      <c r="I152" s="432">
        <v>0</v>
      </c>
      <c r="J152" s="432">
        <v>0</v>
      </c>
      <c r="K152" s="431">
        <v>-7095.12</v>
      </c>
    </row>
    <row r="153" spans="1:11" ht="12.75">
      <c r="A153" s="429" t="s">
        <v>636</v>
      </c>
      <c r="B153" s="430" t="s">
        <v>567</v>
      </c>
      <c r="C153" s="431">
        <v>2365</v>
      </c>
      <c r="D153" s="431">
        <v>1510</v>
      </c>
      <c r="E153" s="431">
        <v>0</v>
      </c>
      <c r="F153" s="432">
        <v>0</v>
      </c>
      <c r="G153" s="432">
        <v>0</v>
      </c>
      <c r="H153" s="431">
        <v>-90</v>
      </c>
      <c r="I153" s="432">
        <v>0</v>
      </c>
      <c r="J153" s="432">
        <v>0</v>
      </c>
      <c r="K153" s="431">
        <v>-90</v>
      </c>
    </row>
    <row r="154" spans="1:11" ht="12.75">
      <c r="A154" s="429" t="s">
        <v>636</v>
      </c>
      <c r="B154" s="430" t="s">
        <v>567</v>
      </c>
      <c r="C154" s="431">
        <v>18599.6</v>
      </c>
      <c r="D154" s="431">
        <v>3611.32</v>
      </c>
      <c r="E154" s="431">
        <v>-14988.28</v>
      </c>
      <c r="F154" s="432">
        <v>0</v>
      </c>
      <c r="G154" s="432">
        <v>0</v>
      </c>
      <c r="H154" s="431">
        <v>0</v>
      </c>
      <c r="I154" s="432">
        <v>0</v>
      </c>
      <c r="J154" s="432">
        <v>0</v>
      </c>
      <c r="K154" s="431">
        <v>-14988.28</v>
      </c>
    </row>
    <row r="155" spans="1:11" ht="12.75">
      <c r="A155" s="429" t="s">
        <v>636</v>
      </c>
      <c r="B155" s="430" t="s">
        <v>569</v>
      </c>
      <c r="C155" s="431">
        <v>2081.53</v>
      </c>
      <c r="D155" s="431">
        <v>1745.6</v>
      </c>
      <c r="E155" s="431">
        <v>-335.93</v>
      </c>
      <c r="F155" s="432">
        <v>0</v>
      </c>
      <c r="G155" s="432">
        <v>0</v>
      </c>
      <c r="H155" s="431">
        <v>0</v>
      </c>
      <c r="I155" s="432">
        <v>0</v>
      </c>
      <c r="J155" s="432">
        <v>0</v>
      </c>
      <c r="K155" s="431">
        <v>-335.93</v>
      </c>
    </row>
    <row r="156" spans="1:11" ht="12.75">
      <c r="A156" s="429" t="s">
        <v>636</v>
      </c>
      <c r="B156" s="430" t="s">
        <v>571</v>
      </c>
      <c r="C156" s="431">
        <v>20092.46</v>
      </c>
      <c r="D156" s="431">
        <v>5042.33</v>
      </c>
      <c r="E156" s="431">
        <v>-15050.13</v>
      </c>
      <c r="F156" s="432">
        <v>0</v>
      </c>
      <c r="G156" s="432">
        <v>0</v>
      </c>
      <c r="H156" s="431">
        <v>0</v>
      </c>
      <c r="I156" s="432">
        <v>0</v>
      </c>
      <c r="J156" s="432">
        <v>0</v>
      </c>
      <c r="K156" s="431">
        <v>-15050.13</v>
      </c>
    </row>
    <row r="157" spans="1:11" ht="12.75">
      <c r="A157" s="433" t="s">
        <v>633</v>
      </c>
      <c r="B157" s="434"/>
      <c r="C157" s="387">
        <f>SUM(C126:C156)</f>
        <v>787187.7799999999</v>
      </c>
      <c r="D157" s="387">
        <f>SUM(D126:D156)</f>
        <v>253855.37</v>
      </c>
      <c r="E157" s="387">
        <f>SUM(E126:E156)</f>
        <v>-215601.55</v>
      </c>
      <c r="F157" s="387">
        <v>0</v>
      </c>
      <c r="G157" s="387">
        <v>0</v>
      </c>
      <c r="H157" s="387">
        <f>SUM(H126:H156)</f>
        <v>-12883.38</v>
      </c>
      <c r="I157" s="387">
        <v>0</v>
      </c>
      <c r="J157" s="387">
        <v>0</v>
      </c>
      <c r="K157" s="387">
        <f>SUM(K126:K156)</f>
        <v>-228484.93</v>
      </c>
    </row>
    <row r="158" spans="1:11" ht="12.75">
      <c r="A158" s="429" t="s">
        <v>636</v>
      </c>
      <c r="B158" s="432" t="s">
        <v>574</v>
      </c>
      <c r="C158" s="435">
        <v>800</v>
      </c>
      <c r="D158" s="435">
        <v>660</v>
      </c>
      <c r="E158" s="435">
        <v>0</v>
      </c>
      <c r="F158" s="436">
        <v>0</v>
      </c>
      <c r="G158" s="436">
        <v>0</v>
      </c>
      <c r="H158" s="435">
        <v>76</v>
      </c>
      <c r="I158" s="436">
        <v>0</v>
      </c>
      <c r="J158" s="436">
        <v>0</v>
      </c>
      <c r="K158" s="435">
        <v>76</v>
      </c>
    </row>
    <row r="159" spans="1:11" ht="12.75">
      <c r="A159" s="429" t="s">
        <v>636</v>
      </c>
      <c r="B159" s="432" t="s">
        <v>574</v>
      </c>
      <c r="C159" s="435">
        <v>26197.9</v>
      </c>
      <c r="D159" s="435">
        <v>7586.7</v>
      </c>
      <c r="E159" s="435">
        <v>-18611.2</v>
      </c>
      <c r="F159" s="436">
        <v>0</v>
      </c>
      <c r="G159" s="436">
        <v>0</v>
      </c>
      <c r="H159" s="435">
        <v>0</v>
      </c>
      <c r="I159" s="436">
        <v>0</v>
      </c>
      <c r="J159" s="436">
        <v>0</v>
      </c>
      <c r="K159" s="435">
        <v>-18611.2</v>
      </c>
    </row>
    <row r="160" spans="1:11" ht="12.75">
      <c r="A160" s="429" t="s">
        <v>636</v>
      </c>
      <c r="B160" s="432" t="s">
        <v>576</v>
      </c>
      <c r="C160" s="435">
        <v>10090.5</v>
      </c>
      <c r="D160" s="435">
        <v>3402</v>
      </c>
      <c r="E160" s="435">
        <v>-6688.5</v>
      </c>
      <c r="F160" s="436">
        <v>0</v>
      </c>
      <c r="G160" s="436">
        <v>0</v>
      </c>
      <c r="H160" s="435">
        <v>0</v>
      </c>
      <c r="I160" s="436">
        <v>0</v>
      </c>
      <c r="J160" s="436">
        <v>0</v>
      </c>
      <c r="K160" s="435">
        <v>-6688.5</v>
      </c>
    </row>
    <row r="161" spans="1:11" ht="12.75">
      <c r="A161" s="429" t="s">
        <v>636</v>
      </c>
      <c r="B161" s="432" t="s">
        <v>578</v>
      </c>
      <c r="C161" s="435">
        <v>10687.09</v>
      </c>
      <c r="D161" s="435">
        <v>5409.24</v>
      </c>
      <c r="E161" s="435">
        <v>-5277.85</v>
      </c>
      <c r="F161" s="436">
        <v>0</v>
      </c>
      <c r="G161" s="436">
        <v>0</v>
      </c>
      <c r="H161" s="435">
        <v>0</v>
      </c>
      <c r="I161" s="436">
        <v>0</v>
      </c>
      <c r="J161" s="436">
        <v>0</v>
      </c>
      <c r="K161" s="435">
        <v>-5277.85</v>
      </c>
    </row>
    <row r="162" spans="1:11" ht="12.75">
      <c r="A162" s="429" t="s">
        <v>636</v>
      </c>
      <c r="B162" s="432" t="s">
        <v>580</v>
      </c>
      <c r="C162" s="435">
        <v>24660.54</v>
      </c>
      <c r="D162" s="435">
        <v>15004.92</v>
      </c>
      <c r="E162" s="435">
        <v>-9655.62</v>
      </c>
      <c r="F162" s="436">
        <v>0</v>
      </c>
      <c r="G162" s="436">
        <v>0</v>
      </c>
      <c r="H162" s="435">
        <v>0</v>
      </c>
      <c r="I162" s="436">
        <v>0</v>
      </c>
      <c r="J162" s="436">
        <v>0</v>
      </c>
      <c r="K162" s="435">
        <v>-9655.62</v>
      </c>
    </row>
    <row r="163" spans="1:11" ht="12.75">
      <c r="A163" s="429" t="s">
        <v>636</v>
      </c>
      <c r="B163" s="432" t="s">
        <v>582</v>
      </c>
      <c r="C163" s="435">
        <v>15463.94</v>
      </c>
      <c r="D163" s="435">
        <v>6934.71</v>
      </c>
      <c r="E163" s="435">
        <v>-8529.23</v>
      </c>
      <c r="F163" s="436">
        <v>0</v>
      </c>
      <c r="G163" s="436">
        <v>0</v>
      </c>
      <c r="H163" s="435">
        <v>0</v>
      </c>
      <c r="I163" s="436">
        <v>0</v>
      </c>
      <c r="J163" s="436">
        <v>0</v>
      </c>
      <c r="K163" s="435">
        <v>-8529.23</v>
      </c>
    </row>
    <row r="164" spans="1:11" ht="12.75">
      <c r="A164" s="429" t="s">
        <v>636</v>
      </c>
      <c r="B164" s="432" t="s">
        <v>584</v>
      </c>
      <c r="C164" s="435">
        <v>14876</v>
      </c>
      <c r="D164" s="435">
        <v>8436.84</v>
      </c>
      <c r="E164" s="435">
        <v>0</v>
      </c>
      <c r="F164" s="436">
        <v>0</v>
      </c>
      <c r="G164" s="436">
        <v>0</v>
      </c>
      <c r="H164" s="435">
        <v>-773.76</v>
      </c>
      <c r="I164" s="436">
        <v>0</v>
      </c>
      <c r="J164" s="436">
        <v>0</v>
      </c>
      <c r="K164" s="435">
        <v>-773.76</v>
      </c>
    </row>
    <row r="165" spans="1:11" ht="12.75">
      <c r="A165" s="429" t="s">
        <v>636</v>
      </c>
      <c r="B165" s="432" t="s">
        <v>584</v>
      </c>
      <c r="C165" s="435">
        <v>16910.17</v>
      </c>
      <c r="D165" s="435">
        <v>10194.52</v>
      </c>
      <c r="E165" s="435">
        <v>-6715.65</v>
      </c>
      <c r="F165" s="436">
        <v>0</v>
      </c>
      <c r="G165" s="436">
        <v>0</v>
      </c>
      <c r="H165" s="435">
        <v>0</v>
      </c>
      <c r="I165" s="436">
        <v>0</v>
      </c>
      <c r="J165" s="436">
        <v>0</v>
      </c>
      <c r="K165" s="437">
        <v>-6715.65</v>
      </c>
    </row>
    <row r="166" spans="1:11" ht="12.75">
      <c r="A166" s="433" t="s">
        <v>232</v>
      </c>
      <c r="B166" s="434"/>
      <c r="C166" s="387">
        <f>SUM(C158:C165)</f>
        <v>119686.14</v>
      </c>
      <c r="D166" s="387">
        <f>SUM(D158:D165)</f>
        <v>57628.93000000001</v>
      </c>
      <c r="E166" s="387">
        <f>SUM(E158:E165)</f>
        <v>-55478.05000000001</v>
      </c>
      <c r="F166" s="387">
        <v>0</v>
      </c>
      <c r="G166" s="387">
        <v>0</v>
      </c>
      <c r="H166" s="387">
        <f>SUM(H158:H165)</f>
        <v>-697.76</v>
      </c>
      <c r="I166" s="387">
        <v>0</v>
      </c>
      <c r="J166" s="387">
        <v>0</v>
      </c>
      <c r="K166" s="387">
        <f>SUM(K158:K165)</f>
        <v>-56175.81000000001</v>
      </c>
    </row>
    <row r="167" spans="1:11" ht="12.75">
      <c r="A167" s="429" t="s">
        <v>636</v>
      </c>
      <c r="B167" s="432" t="s">
        <v>601</v>
      </c>
      <c r="C167" s="431">
        <v>18620.42</v>
      </c>
      <c r="D167" s="431">
        <v>20081.25</v>
      </c>
      <c r="E167" s="431">
        <v>1460.83</v>
      </c>
      <c r="F167" s="432">
        <v>0</v>
      </c>
      <c r="G167" s="432">
        <v>0</v>
      </c>
      <c r="H167" s="431">
        <v>0</v>
      </c>
      <c r="I167" s="432">
        <v>0</v>
      </c>
      <c r="J167" s="432">
        <v>0</v>
      </c>
      <c r="K167" s="431">
        <v>1460.83</v>
      </c>
    </row>
    <row r="168" spans="1:11" ht="12.75">
      <c r="A168" s="429" t="s">
        <v>636</v>
      </c>
      <c r="B168" s="432" t="s">
        <v>602</v>
      </c>
      <c r="C168" s="431">
        <v>13389.58</v>
      </c>
      <c r="D168" s="431">
        <v>13863.97</v>
      </c>
      <c r="E168" s="431">
        <v>0</v>
      </c>
      <c r="F168" s="432">
        <v>0</v>
      </c>
      <c r="G168" s="432">
        <v>0</v>
      </c>
      <c r="H168" s="431">
        <v>184.42</v>
      </c>
      <c r="I168" s="432">
        <v>0</v>
      </c>
      <c r="J168" s="432">
        <v>0</v>
      </c>
      <c r="K168" s="431">
        <v>184.42</v>
      </c>
    </row>
    <row r="169" spans="1:11" ht="12.75">
      <c r="A169" s="429" t="s">
        <v>636</v>
      </c>
      <c r="B169" s="432" t="s">
        <v>602</v>
      </c>
      <c r="C169" s="431">
        <v>14972.45</v>
      </c>
      <c r="D169" s="431">
        <v>28732.2</v>
      </c>
      <c r="E169" s="431">
        <v>13759.75</v>
      </c>
      <c r="F169" s="432">
        <v>0</v>
      </c>
      <c r="G169" s="432">
        <v>0</v>
      </c>
      <c r="H169" s="431">
        <v>0</v>
      </c>
      <c r="I169" s="432">
        <v>0</v>
      </c>
      <c r="J169" s="432">
        <v>0</v>
      </c>
      <c r="K169" s="431">
        <v>13759.75</v>
      </c>
    </row>
    <row r="170" spans="1:11" ht="12.75">
      <c r="A170" s="429" t="s">
        <v>636</v>
      </c>
      <c r="B170" s="432" t="s">
        <v>603</v>
      </c>
      <c r="C170" s="431">
        <v>14225.7</v>
      </c>
      <c r="D170" s="431">
        <v>28211.4</v>
      </c>
      <c r="E170" s="431">
        <v>13985.7</v>
      </c>
      <c r="F170" s="432">
        <v>0</v>
      </c>
      <c r="G170" s="432">
        <v>0</v>
      </c>
      <c r="H170" s="431">
        <v>0</v>
      </c>
      <c r="I170" s="432">
        <v>0</v>
      </c>
      <c r="J170" s="432">
        <v>0</v>
      </c>
      <c r="K170" s="431">
        <v>13985.7</v>
      </c>
    </row>
    <row r="171" spans="1:11" ht="12.75">
      <c r="A171" s="429" t="s">
        <v>636</v>
      </c>
      <c r="B171" s="432" t="s">
        <v>604</v>
      </c>
      <c r="C171" s="431">
        <v>13799.64</v>
      </c>
      <c r="D171" s="431">
        <v>14175</v>
      </c>
      <c r="E171" s="431">
        <v>0</v>
      </c>
      <c r="F171" s="432">
        <v>0</v>
      </c>
      <c r="G171" s="432">
        <v>0</v>
      </c>
      <c r="H171" s="431">
        <v>375.9</v>
      </c>
      <c r="I171" s="432">
        <v>0</v>
      </c>
      <c r="J171" s="432">
        <v>0</v>
      </c>
      <c r="K171" s="431">
        <v>375.9</v>
      </c>
    </row>
    <row r="172" spans="1:11" ht="12.75">
      <c r="A172" s="429" t="s">
        <v>636</v>
      </c>
      <c r="B172" s="432" t="s">
        <v>604</v>
      </c>
      <c r="C172" s="431">
        <v>14288.36</v>
      </c>
      <c r="D172" s="431">
        <v>28350</v>
      </c>
      <c r="E172" s="431">
        <v>14061.64</v>
      </c>
      <c r="F172" s="432">
        <v>0</v>
      </c>
      <c r="G172" s="432">
        <v>0</v>
      </c>
      <c r="H172" s="431">
        <v>0</v>
      </c>
      <c r="I172" s="432">
        <v>0</v>
      </c>
      <c r="J172" s="432">
        <v>0</v>
      </c>
      <c r="K172" s="431">
        <v>14061.64</v>
      </c>
    </row>
    <row r="173" spans="1:11" ht="12.75">
      <c r="A173" s="429" t="s">
        <v>636</v>
      </c>
      <c r="B173" s="432" t="s">
        <v>605</v>
      </c>
      <c r="C173" s="431">
        <v>22615.37</v>
      </c>
      <c r="D173" s="431">
        <v>42864</v>
      </c>
      <c r="E173" s="431">
        <v>20248.63</v>
      </c>
      <c r="F173" s="432">
        <v>0</v>
      </c>
      <c r="G173" s="432">
        <v>0</v>
      </c>
      <c r="H173" s="431">
        <v>0</v>
      </c>
      <c r="I173" s="432">
        <v>0</v>
      </c>
      <c r="J173" s="432">
        <v>0</v>
      </c>
      <c r="K173" s="431">
        <v>20248.63</v>
      </c>
    </row>
    <row r="174" spans="1:11" ht="12.75">
      <c r="A174" s="429" t="s">
        <v>636</v>
      </c>
      <c r="B174" s="432" t="s">
        <v>606</v>
      </c>
      <c r="C174" s="431">
        <v>21266.06</v>
      </c>
      <c r="D174" s="431">
        <v>32816.09</v>
      </c>
      <c r="E174" s="431">
        <v>0</v>
      </c>
      <c r="F174" s="432">
        <v>0</v>
      </c>
      <c r="G174" s="432">
        <v>0</v>
      </c>
      <c r="H174" s="431">
        <v>639.79</v>
      </c>
      <c r="I174" s="432">
        <v>0</v>
      </c>
      <c r="J174" s="432">
        <v>0</v>
      </c>
      <c r="K174" s="431">
        <v>639.79</v>
      </c>
    </row>
    <row r="175" spans="1:11" ht="12.75">
      <c r="A175" s="429" t="s">
        <v>636</v>
      </c>
      <c r="B175" s="432" t="s">
        <v>606</v>
      </c>
      <c r="C175" s="431">
        <v>31074.09</v>
      </c>
      <c r="D175" s="431">
        <v>42162</v>
      </c>
      <c r="E175" s="431">
        <v>11087.91</v>
      </c>
      <c r="F175" s="432">
        <v>0</v>
      </c>
      <c r="G175" s="432">
        <v>0</v>
      </c>
      <c r="H175" s="431">
        <v>0</v>
      </c>
      <c r="I175" s="432">
        <v>0</v>
      </c>
      <c r="J175" s="432">
        <v>0</v>
      </c>
      <c r="K175" s="431">
        <v>11087.91</v>
      </c>
    </row>
    <row r="176" spans="1:11" ht="12.75">
      <c r="A176" s="429" t="s">
        <v>636</v>
      </c>
      <c r="B176" s="432" t="s">
        <v>607</v>
      </c>
      <c r="C176" s="431">
        <v>58771.31</v>
      </c>
      <c r="D176" s="431">
        <v>91286</v>
      </c>
      <c r="E176" s="431">
        <v>0</v>
      </c>
      <c r="F176" s="432">
        <v>0</v>
      </c>
      <c r="G176" s="432">
        <v>0</v>
      </c>
      <c r="H176" s="431">
        <v>2236</v>
      </c>
      <c r="I176" s="432">
        <v>0</v>
      </c>
      <c r="J176" s="432">
        <v>0</v>
      </c>
      <c r="K176" s="431">
        <v>2236</v>
      </c>
    </row>
    <row r="177" spans="1:11" ht="12.75">
      <c r="A177" s="429" t="s">
        <v>636</v>
      </c>
      <c r="B177" s="432" t="s">
        <v>607</v>
      </c>
      <c r="C177" s="431">
        <v>17300.71</v>
      </c>
      <c r="D177" s="431">
        <v>29843.5</v>
      </c>
      <c r="E177" s="431">
        <v>12542.79</v>
      </c>
      <c r="F177" s="432">
        <v>0</v>
      </c>
      <c r="G177" s="432">
        <v>0</v>
      </c>
      <c r="H177" s="431">
        <v>0</v>
      </c>
      <c r="I177" s="432">
        <v>0</v>
      </c>
      <c r="J177" s="432">
        <v>0</v>
      </c>
      <c r="K177" s="431">
        <v>12542.79</v>
      </c>
    </row>
    <row r="178" spans="1:11" ht="12.75">
      <c r="A178" s="429" t="s">
        <v>636</v>
      </c>
      <c r="B178" s="432" t="s">
        <v>608</v>
      </c>
      <c r="C178" s="431">
        <v>26403.45</v>
      </c>
      <c r="D178" s="431">
        <v>29920</v>
      </c>
      <c r="E178" s="431">
        <v>0</v>
      </c>
      <c r="F178" s="432">
        <v>0</v>
      </c>
      <c r="G178" s="432">
        <v>0</v>
      </c>
      <c r="H178" s="431">
        <v>721.6</v>
      </c>
      <c r="I178" s="432">
        <v>0</v>
      </c>
      <c r="J178" s="432">
        <v>0</v>
      </c>
      <c r="K178" s="431">
        <v>721.6</v>
      </c>
    </row>
    <row r="179" spans="1:11" ht="12.75">
      <c r="A179" s="429" t="s">
        <v>636</v>
      </c>
      <c r="B179" s="432" t="s">
        <v>609</v>
      </c>
      <c r="C179" s="431">
        <v>7589.52</v>
      </c>
      <c r="D179" s="431">
        <v>7459.2</v>
      </c>
      <c r="E179" s="431">
        <v>0</v>
      </c>
      <c r="F179" s="432">
        <v>0</v>
      </c>
      <c r="G179" s="432">
        <v>0</v>
      </c>
      <c r="H179" s="431">
        <v>2.4</v>
      </c>
      <c r="I179" s="432">
        <v>0</v>
      </c>
      <c r="J179" s="432">
        <v>0</v>
      </c>
      <c r="K179" s="431">
        <v>2.4</v>
      </c>
    </row>
    <row r="180" spans="1:11" ht="12.75">
      <c r="A180" s="429"/>
      <c r="B180" s="432"/>
      <c r="C180" s="447">
        <f>SUM(C167:C179)</f>
        <v>274316.66</v>
      </c>
      <c r="D180" s="447">
        <f>SUM(D167:D179)</f>
        <v>409764.61000000004</v>
      </c>
      <c r="E180" s="447">
        <f>SUM(E167:E179)</f>
        <v>87147.25</v>
      </c>
      <c r="F180" s="447"/>
      <c r="G180" s="447"/>
      <c r="H180" s="447">
        <f>SUM(H167:H179)</f>
        <v>4160.11</v>
      </c>
      <c r="I180" s="447"/>
      <c r="J180" s="447"/>
      <c r="K180" s="447">
        <f>SUM(K167:K179)</f>
        <v>91307.36000000002</v>
      </c>
    </row>
    <row r="181" spans="1:11" ht="12.75">
      <c r="A181" s="445" t="s">
        <v>634</v>
      </c>
      <c r="B181" s="440"/>
      <c r="C181" s="387">
        <f>C180+C166+C157</f>
        <v>1181190.5799999998</v>
      </c>
      <c r="D181" s="387">
        <f>D180+D166+D157</f>
        <v>721248.91</v>
      </c>
      <c r="E181" s="387">
        <f>E180+E166+E157</f>
        <v>-183932.35</v>
      </c>
      <c r="F181" s="387">
        <v>0</v>
      </c>
      <c r="G181" s="387">
        <v>0</v>
      </c>
      <c r="H181" s="387">
        <f>H180+H166+H157</f>
        <v>-9421.029999999999</v>
      </c>
      <c r="I181" s="387">
        <v>0</v>
      </c>
      <c r="J181" s="387">
        <v>0</v>
      </c>
      <c r="K181" s="387">
        <f>K180+K166+K157</f>
        <v>-193353.38</v>
      </c>
    </row>
    <row r="184" spans="1:9" ht="12.75">
      <c r="A184" s="448" t="s">
        <v>638</v>
      </c>
      <c r="B184" s="448"/>
      <c r="C184" s="448"/>
      <c r="D184" s="448"/>
      <c r="E184" s="448"/>
      <c r="F184" s="448"/>
      <c r="G184" s="448"/>
      <c r="H184" s="448"/>
      <c r="I184" s="448" t="s">
        <v>637</v>
      </c>
    </row>
  </sheetData>
  <sheetProtection/>
  <mergeCells count="14">
    <mergeCell ref="A157:B157"/>
    <mergeCell ref="A166:B166"/>
    <mergeCell ref="A45:B45"/>
    <mergeCell ref="A54:B54"/>
    <mergeCell ref="A69:B69"/>
    <mergeCell ref="A101:B101"/>
    <mergeCell ref="A110:B110"/>
    <mergeCell ref="A125:B125"/>
    <mergeCell ref="A1:D1"/>
    <mergeCell ref="A2:D2"/>
    <mergeCell ref="A4:D4"/>
    <mergeCell ref="B9:H9"/>
    <mergeCell ref="B10:H10"/>
    <mergeCell ref="A13:B1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3">
      <selection activeCell="O29" sqref="O29"/>
    </sheetView>
  </sheetViews>
  <sheetFormatPr defaultColWidth="9.140625" defaultRowHeight="12.75"/>
  <cols>
    <col min="1" max="3" width="9.140625" style="327" customWidth="1"/>
    <col min="4" max="4" width="10.140625" style="327" customWidth="1"/>
    <col min="5" max="5" width="6.421875" style="327" customWidth="1"/>
    <col min="6" max="6" width="10.57421875" style="327" customWidth="1"/>
    <col min="7" max="7" width="6.8515625" style="327" customWidth="1"/>
    <col min="8" max="8" width="10.8515625" style="327" customWidth="1"/>
    <col min="9" max="9" width="6.421875" style="327" customWidth="1"/>
    <col min="10" max="10" width="10.7109375" style="327" customWidth="1"/>
    <col min="11" max="11" width="6.57421875" style="327" customWidth="1"/>
    <col min="12" max="12" width="10.8515625" style="327" bestFit="1" customWidth="1"/>
    <col min="13" max="13" width="6.8515625" style="327" customWidth="1"/>
    <col min="14" max="14" width="10.57421875" style="327" customWidth="1"/>
    <col min="15" max="16384" width="9.140625" style="327" customWidth="1"/>
  </cols>
  <sheetData>
    <row r="1" spans="1:14" ht="12.75">
      <c r="A1" s="198" t="s">
        <v>489</v>
      </c>
      <c r="B1" s="198"/>
      <c r="C1" s="198"/>
      <c r="D1" s="198"/>
      <c r="E1" s="335"/>
      <c r="F1" s="335"/>
      <c r="G1" s="335"/>
      <c r="H1" s="336"/>
      <c r="I1" s="336"/>
      <c r="J1" s="335"/>
      <c r="K1" s="335"/>
      <c r="L1" s="335"/>
      <c r="M1" s="335"/>
      <c r="N1" s="336"/>
    </row>
    <row r="2" spans="1:14" ht="12.75">
      <c r="A2" s="202" t="s">
        <v>518</v>
      </c>
      <c r="B2" s="202"/>
      <c r="C2" s="202"/>
      <c r="D2" s="202"/>
      <c r="E2" s="335"/>
      <c r="F2" s="335"/>
      <c r="G2" s="335"/>
      <c r="H2" s="336"/>
      <c r="I2" s="336"/>
      <c r="J2" s="335"/>
      <c r="K2" s="335"/>
      <c r="L2" s="335"/>
      <c r="M2" s="335"/>
      <c r="N2" s="336"/>
    </row>
    <row r="3" spans="1:14" ht="12.75">
      <c r="A3" s="198" t="s">
        <v>519</v>
      </c>
      <c r="B3" s="198"/>
      <c r="C3" s="198"/>
      <c r="D3" s="198"/>
      <c r="E3" s="335"/>
      <c r="F3" s="335"/>
      <c r="G3" s="335"/>
      <c r="H3" s="336"/>
      <c r="I3" s="336"/>
      <c r="J3" s="335"/>
      <c r="K3" s="335"/>
      <c r="L3" s="335"/>
      <c r="M3" s="335"/>
      <c r="N3" s="336"/>
    </row>
    <row r="4" spans="1:14" ht="12.75">
      <c r="A4" s="202" t="s">
        <v>490</v>
      </c>
      <c r="B4" s="204"/>
      <c r="C4" s="204"/>
      <c r="D4" s="204"/>
      <c r="E4" s="335"/>
      <c r="F4" s="335"/>
      <c r="G4" s="335"/>
      <c r="H4" s="336"/>
      <c r="I4" s="336"/>
      <c r="J4" s="335"/>
      <c r="K4" s="335"/>
      <c r="L4" s="335"/>
      <c r="M4" s="335"/>
      <c r="N4" s="336"/>
    </row>
    <row r="5" spans="1:14" ht="12.75">
      <c r="A5" s="202" t="s">
        <v>491</v>
      </c>
      <c r="B5" s="204"/>
      <c r="C5" s="204"/>
      <c r="D5" s="204"/>
      <c r="E5" s="335"/>
      <c r="F5" s="335"/>
      <c r="G5" s="335"/>
      <c r="H5" s="336"/>
      <c r="I5" s="336"/>
      <c r="J5" s="335"/>
      <c r="K5" s="335"/>
      <c r="L5" s="335"/>
      <c r="M5" s="335"/>
      <c r="N5" s="336"/>
    </row>
    <row r="6" spans="1:14" ht="12.75">
      <c r="A6" s="335"/>
      <c r="B6" s="335"/>
      <c r="C6" s="335"/>
      <c r="D6" s="335"/>
      <c r="E6" s="335"/>
      <c r="F6" s="335"/>
      <c r="G6" s="335"/>
      <c r="H6" s="336"/>
      <c r="I6" s="336"/>
      <c r="J6" s="335"/>
      <c r="K6" s="335"/>
      <c r="L6" s="335"/>
      <c r="M6" s="335"/>
      <c r="N6" s="336"/>
    </row>
    <row r="7" spans="1:14" ht="12.75">
      <c r="A7" s="335"/>
      <c r="B7" s="335" t="s">
        <v>591</v>
      </c>
      <c r="C7" s="335"/>
      <c r="D7" s="335"/>
      <c r="E7" s="335"/>
      <c r="F7" s="335"/>
      <c r="G7" s="335"/>
      <c r="H7" s="336"/>
      <c r="I7" s="336"/>
      <c r="J7" s="335"/>
      <c r="K7" s="335"/>
      <c r="L7" s="335"/>
      <c r="M7" s="335"/>
      <c r="N7" s="336"/>
    </row>
    <row r="8" spans="1:14" s="337" customFormat="1" ht="11.25" customHeight="1">
      <c r="A8" s="335"/>
      <c r="B8" s="335"/>
      <c r="C8" s="335"/>
      <c r="D8" s="335"/>
      <c r="E8" s="335"/>
      <c r="F8" s="335"/>
      <c r="G8" s="335"/>
      <c r="H8" s="335"/>
      <c r="I8" s="335"/>
      <c r="J8" s="335"/>
      <c r="K8" s="335"/>
      <c r="L8" s="335"/>
      <c r="M8" s="335"/>
      <c r="N8" s="336"/>
    </row>
    <row r="9" spans="1:14" s="337" customFormat="1" ht="15" customHeight="1">
      <c r="A9" s="338" t="s">
        <v>197</v>
      </c>
      <c r="B9" s="339"/>
      <c r="C9" s="339"/>
      <c r="D9" s="340"/>
      <c r="E9" s="341" t="s">
        <v>2</v>
      </c>
      <c r="F9" s="342" t="s">
        <v>592</v>
      </c>
      <c r="G9" s="341" t="s">
        <v>2</v>
      </c>
      <c r="H9" s="343" t="s">
        <v>523</v>
      </c>
      <c r="I9" s="341" t="s">
        <v>2</v>
      </c>
      <c r="J9" s="343" t="s">
        <v>216</v>
      </c>
      <c r="K9" s="341" t="s">
        <v>2</v>
      </c>
      <c r="L9" s="343" t="s">
        <v>593</v>
      </c>
      <c r="M9" s="341" t="s">
        <v>2</v>
      </c>
      <c r="N9" s="343" t="s">
        <v>594</v>
      </c>
    </row>
    <row r="10" spans="1:14" s="337" customFormat="1" ht="25.5" customHeight="1">
      <c r="A10" s="344" t="s">
        <v>527</v>
      </c>
      <c r="B10" s="345"/>
      <c r="C10" s="346"/>
      <c r="D10" s="342" t="s">
        <v>595</v>
      </c>
      <c r="E10" s="347"/>
      <c r="F10" s="348"/>
      <c r="G10" s="347"/>
      <c r="H10" s="349"/>
      <c r="I10" s="347"/>
      <c r="J10" s="349"/>
      <c r="K10" s="347"/>
      <c r="L10" s="349"/>
      <c r="M10" s="347"/>
      <c r="N10" s="349"/>
    </row>
    <row r="11" spans="1:14" s="337" customFormat="1" ht="18" customHeight="1">
      <c r="A11" s="350"/>
      <c r="B11" s="351"/>
      <c r="C11" s="352"/>
      <c r="D11" s="348"/>
      <c r="E11" s="347"/>
      <c r="F11" s="348"/>
      <c r="G11" s="347"/>
      <c r="H11" s="349"/>
      <c r="I11" s="347"/>
      <c r="J11" s="349"/>
      <c r="K11" s="347"/>
      <c r="L11" s="349"/>
      <c r="M11" s="347"/>
      <c r="N11" s="349"/>
    </row>
    <row r="12" spans="1:14" s="337" customFormat="1" ht="18" customHeight="1">
      <c r="A12" s="353"/>
      <c r="B12" s="354"/>
      <c r="C12" s="355"/>
      <c r="D12" s="356"/>
      <c r="E12" s="347"/>
      <c r="F12" s="356"/>
      <c r="G12" s="347"/>
      <c r="H12" s="357"/>
      <c r="I12" s="347"/>
      <c r="J12" s="357"/>
      <c r="K12" s="347"/>
      <c r="L12" s="357"/>
      <c r="M12" s="347"/>
      <c r="N12" s="357"/>
    </row>
    <row r="13" spans="1:15" s="337" customFormat="1" ht="13.5" customHeight="1">
      <c r="A13" s="358">
        <v>1</v>
      </c>
      <c r="B13" s="359"/>
      <c r="C13" s="359"/>
      <c r="D13" s="360"/>
      <c r="E13" s="361"/>
      <c r="F13" s="362">
        <v>2</v>
      </c>
      <c r="G13" s="361"/>
      <c r="H13" s="363">
        <v>3</v>
      </c>
      <c r="I13" s="361"/>
      <c r="J13" s="363">
        <v>4</v>
      </c>
      <c r="K13" s="361"/>
      <c r="L13" s="363">
        <v>5</v>
      </c>
      <c r="M13" s="361"/>
      <c r="N13" s="363">
        <v>6</v>
      </c>
      <c r="O13" s="364"/>
    </row>
    <row r="14" spans="1:15" s="337" customFormat="1" ht="12.75" customHeight="1">
      <c r="A14" s="365" t="s">
        <v>596</v>
      </c>
      <c r="B14" s="366"/>
      <c r="C14" s="366"/>
      <c r="D14" s="367"/>
      <c r="E14" s="368">
        <v>678</v>
      </c>
      <c r="F14" s="368"/>
      <c r="G14" s="368">
        <v>689</v>
      </c>
      <c r="H14" s="368"/>
      <c r="I14" s="368">
        <v>700</v>
      </c>
      <c r="J14" s="368"/>
      <c r="K14" s="368">
        <v>711</v>
      </c>
      <c r="L14" s="368"/>
      <c r="M14" s="368">
        <v>722</v>
      </c>
      <c r="N14" s="368"/>
      <c r="O14" s="369"/>
    </row>
    <row r="15" spans="1:15" s="337" customFormat="1" ht="18.75" customHeight="1">
      <c r="A15" s="370" t="s">
        <v>597</v>
      </c>
      <c r="B15" s="371"/>
      <c r="C15" s="371"/>
      <c r="D15" s="371"/>
      <c r="E15" s="372">
        <v>679</v>
      </c>
      <c r="F15" s="372"/>
      <c r="G15" s="368">
        <v>690</v>
      </c>
      <c r="H15" s="372"/>
      <c r="I15" s="372">
        <v>701</v>
      </c>
      <c r="J15" s="372"/>
      <c r="K15" s="372">
        <v>712</v>
      </c>
      <c r="L15" s="372"/>
      <c r="M15" s="372">
        <v>723</v>
      </c>
      <c r="N15" s="372"/>
      <c r="O15" s="369"/>
    </row>
    <row r="16" spans="1:15" s="337" customFormat="1" ht="24" customHeight="1">
      <c r="A16" s="373" t="s">
        <v>598</v>
      </c>
      <c r="B16" s="374"/>
      <c r="C16" s="374"/>
      <c r="D16" s="375"/>
      <c r="E16" s="372">
        <v>680</v>
      </c>
      <c r="F16" s="372"/>
      <c r="G16" s="368">
        <v>691</v>
      </c>
      <c r="H16" s="372"/>
      <c r="I16" s="372">
        <v>702</v>
      </c>
      <c r="J16" s="372"/>
      <c r="K16" s="372">
        <v>713</v>
      </c>
      <c r="L16" s="372"/>
      <c r="M16" s="372">
        <v>724</v>
      </c>
      <c r="N16" s="372"/>
      <c r="O16" s="369"/>
    </row>
    <row r="17" spans="1:14" s="201" customFormat="1" ht="22.5" customHeight="1">
      <c r="A17" s="376" t="s">
        <v>599</v>
      </c>
      <c r="B17" s="376"/>
      <c r="C17" s="376"/>
      <c r="D17" s="376"/>
      <c r="E17" s="372">
        <v>681</v>
      </c>
      <c r="F17" s="372"/>
      <c r="G17" s="368">
        <v>692</v>
      </c>
      <c r="H17" s="372"/>
      <c r="I17" s="377">
        <v>703</v>
      </c>
      <c r="J17" s="372"/>
      <c r="K17" s="372">
        <v>714</v>
      </c>
      <c r="L17" s="372"/>
      <c r="M17" s="372">
        <v>725</v>
      </c>
      <c r="N17" s="372"/>
    </row>
    <row r="18" spans="1:14" s="201" customFormat="1" ht="32.25" customHeight="1">
      <c r="A18" s="378" t="s">
        <v>600</v>
      </c>
      <c r="B18" s="379"/>
      <c r="C18" s="380"/>
      <c r="D18" s="260" t="s">
        <v>601</v>
      </c>
      <c r="E18" s="381"/>
      <c r="F18" s="261">
        <v>21250</v>
      </c>
      <c r="G18" s="292"/>
      <c r="H18" s="261">
        <v>18620.42</v>
      </c>
      <c r="I18" s="292"/>
      <c r="J18" s="261">
        <v>20081.25</v>
      </c>
      <c r="K18" s="292"/>
      <c r="L18" s="382">
        <v>0.055296</v>
      </c>
      <c r="M18" s="292"/>
      <c r="N18" s="382">
        <v>1.413403</v>
      </c>
    </row>
    <row r="19" spans="1:14" s="201" customFormat="1" ht="31.5" customHeight="1">
      <c r="A19" s="378" t="s">
        <v>600</v>
      </c>
      <c r="B19" s="379"/>
      <c r="C19" s="380"/>
      <c r="D19" s="260" t="s">
        <v>602</v>
      </c>
      <c r="E19" s="381"/>
      <c r="F19" s="261">
        <v>18239.4</v>
      </c>
      <c r="G19" s="292"/>
      <c r="H19" s="261">
        <v>13389.58</v>
      </c>
      <c r="I19" s="292"/>
      <c r="J19" s="261">
        <v>13863.97</v>
      </c>
      <c r="K19" s="292"/>
      <c r="L19" s="382">
        <v>0.049714</v>
      </c>
      <c r="M19" s="292"/>
      <c r="N19" s="382">
        <v>0.975805</v>
      </c>
    </row>
    <row r="20" spans="1:14" s="201" customFormat="1" ht="32.25" customHeight="1">
      <c r="A20" s="378" t="s">
        <v>600</v>
      </c>
      <c r="B20" s="379"/>
      <c r="C20" s="380"/>
      <c r="D20" s="260" t="s">
        <v>602</v>
      </c>
      <c r="E20" s="381"/>
      <c r="F20" s="261">
        <v>37800</v>
      </c>
      <c r="G20" s="292"/>
      <c r="H20" s="261">
        <v>14972.45</v>
      </c>
      <c r="I20" s="292"/>
      <c r="J20" s="261">
        <v>28732.2</v>
      </c>
      <c r="K20" s="292"/>
      <c r="L20" s="382">
        <v>0.10303</v>
      </c>
      <c r="M20" s="292"/>
      <c r="N20" s="382">
        <v>2.022294</v>
      </c>
    </row>
    <row r="21" spans="1:14" s="201" customFormat="1" ht="27.75" customHeight="1">
      <c r="A21" s="378" t="s">
        <v>600</v>
      </c>
      <c r="B21" s="379"/>
      <c r="C21" s="380"/>
      <c r="D21" s="260" t="s">
        <v>603</v>
      </c>
      <c r="E21" s="381"/>
      <c r="F21" s="261">
        <v>37800</v>
      </c>
      <c r="G21" s="292"/>
      <c r="H21" s="261">
        <v>14225.7</v>
      </c>
      <c r="I21" s="292"/>
      <c r="J21" s="261">
        <v>28211.4</v>
      </c>
      <c r="K21" s="292"/>
      <c r="L21" s="382">
        <v>0.150707</v>
      </c>
      <c r="M21" s="292"/>
      <c r="N21" s="382">
        <v>1.985638</v>
      </c>
    </row>
    <row r="22" spans="1:14" s="201" customFormat="1" ht="32.25" customHeight="1">
      <c r="A22" s="378" t="s">
        <v>600</v>
      </c>
      <c r="B22" s="379"/>
      <c r="C22" s="380"/>
      <c r="D22" s="260" t="s">
        <v>604</v>
      </c>
      <c r="E22" s="381"/>
      <c r="F22" s="261">
        <v>37800</v>
      </c>
      <c r="G22" s="292"/>
      <c r="H22" s="261">
        <v>14288.36</v>
      </c>
      <c r="I22" s="292"/>
      <c r="J22" s="261">
        <v>28350</v>
      </c>
      <c r="K22" s="292"/>
      <c r="L22" s="382">
        <v>0.052144</v>
      </c>
      <c r="M22" s="292"/>
      <c r="N22" s="382">
        <v>1.995393</v>
      </c>
    </row>
    <row r="23" spans="1:14" s="201" customFormat="1" ht="28.5" customHeight="1">
      <c r="A23" s="378" t="s">
        <v>600</v>
      </c>
      <c r="B23" s="379"/>
      <c r="C23" s="380"/>
      <c r="D23" s="260" t="s">
        <v>604</v>
      </c>
      <c r="E23" s="381"/>
      <c r="F23" s="261">
        <v>18900</v>
      </c>
      <c r="G23" s="292"/>
      <c r="H23" s="261">
        <v>13799.64</v>
      </c>
      <c r="I23" s="292"/>
      <c r="J23" s="261">
        <v>14175</v>
      </c>
      <c r="K23" s="292"/>
      <c r="L23" s="382">
        <v>0.026072</v>
      </c>
      <c r="M23" s="292"/>
      <c r="N23" s="382">
        <v>0.997697</v>
      </c>
    </row>
    <row r="24" spans="1:14" s="201" customFormat="1" ht="27.75" customHeight="1">
      <c r="A24" s="378" t="s">
        <v>600</v>
      </c>
      <c r="B24" s="379"/>
      <c r="C24" s="380"/>
      <c r="D24" s="260" t="s">
        <v>605</v>
      </c>
      <c r="E24" s="381"/>
      <c r="F24" s="261">
        <v>57000</v>
      </c>
      <c r="G24" s="292"/>
      <c r="H24" s="261">
        <v>22615.37</v>
      </c>
      <c r="I24" s="292"/>
      <c r="J24" s="261">
        <v>42864</v>
      </c>
      <c r="K24" s="292"/>
      <c r="L24" s="382">
        <v>0.15835</v>
      </c>
      <c r="M24" s="292"/>
      <c r="N24" s="382">
        <v>3.01695</v>
      </c>
    </row>
    <row r="25" spans="1:14" s="201" customFormat="1" ht="25.5" customHeight="1">
      <c r="A25" s="378" t="s">
        <v>600</v>
      </c>
      <c r="B25" s="379"/>
      <c r="C25" s="380"/>
      <c r="D25" s="260" t="s">
        <v>606</v>
      </c>
      <c r="E25" s="381"/>
      <c r="F25" s="261">
        <v>46700</v>
      </c>
      <c r="G25" s="292"/>
      <c r="H25" s="261">
        <v>21266.06</v>
      </c>
      <c r="I25" s="292"/>
      <c r="J25" s="261">
        <v>32816.09</v>
      </c>
      <c r="K25" s="292"/>
      <c r="L25" s="382">
        <v>0.16046</v>
      </c>
      <c r="M25" s="292"/>
      <c r="N25" s="382">
        <v>2.309735</v>
      </c>
    </row>
    <row r="26" spans="1:14" s="201" customFormat="1" ht="28.5" customHeight="1">
      <c r="A26" s="378" t="s">
        <v>600</v>
      </c>
      <c r="B26" s="379"/>
      <c r="C26" s="380"/>
      <c r="D26" s="260" t="s">
        <v>606</v>
      </c>
      <c r="E26" s="381"/>
      <c r="F26" s="261">
        <v>60000</v>
      </c>
      <c r="G26" s="292"/>
      <c r="H26" s="261">
        <v>31074.09</v>
      </c>
      <c r="I26" s="292"/>
      <c r="J26" s="261">
        <v>42162</v>
      </c>
      <c r="K26" s="292"/>
      <c r="L26" s="382">
        <v>0.206158</v>
      </c>
      <c r="M26" s="292"/>
      <c r="N26" s="382">
        <v>2.96754</v>
      </c>
    </row>
    <row r="27" spans="1:14" s="201" customFormat="1" ht="33.75" customHeight="1">
      <c r="A27" s="378" t="s">
        <v>600</v>
      </c>
      <c r="B27" s="379"/>
      <c r="C27" s="380"/>
      <c r="D27" s="260" t="s">
        <v>607</v>
      </c>
      <c r="E27" s="381"/>
      <c r="F27" s="383">
        <v>130000</v>
      </c>
      <c r="G27" s="292"/>
      <c r="H27" s="383">
        <v>58771.31</v>
      </c>
      <c r="I27" s="292"/>
      <c r="J27" s="383">
        <v>91286</v>
      </c>
      <c r="K27" s="292"/>
      <c r="L27" s="384">
        <v>0.234447</v>
      </c>
      <c r="M27" s="292"/>
      <c r="N27" s="384">
        <v>6.425095</v>
      </c>
    </row>
    <row r="28" spans="1:14" s="201" customFormat="1" ht="33.75" customHeight="1">
      <c r="A28" s="378" t="s">
        <v>600</v>
      </c>
      <c r="B28" s="379"/>
      <c r="C28" s="380"/>
      <c r="D28" s="260" t="s">
        <v>607</v>
      </c>
      <c r="E28" s="381"/>
      <c r="F28" s="261">
        <v>42500</v>
      </c>
      <c r="G28" s="292"/>
      <c r="H28" s="261">
        <v>17300.71</v>
      </c>
      <c r="I28" s="292"/>
      <c r="J28" s="261">
        <v>29843.5</v>
      </c>
      <c r="K28" s="292"/>
      <c r="L28" s="382">
        <v>0.076646</v>
      </c>
      <c r="M28" s="292"/>
      <c r="N28" s="382">
        <v>2.100512</v>
      </c>
    </row>
    <row r="29" spans="1:14" s="201" customFormat="1" ht="33.75" customHeight="1">
      <c r="A29" s="378" t="s">
        <v>600</v>
      </c>
      <c r="B29" s="379"/>
      <c r="C29" s="380"/>
      <c r="D29" s="260" t="s">
        <v>608</v>
      </c>
      <c r="E29" s="381"/>
      <c r="F29" s="261">
        <v>44000</v>
      </c>
      <c r="G29" s="292"/>
      <c r="H29" s="261">
        <v>26403.45</v>
      </c>
      <c r="I29" s="292"/>
      <c r="J29" s="261">
        <v>29920</v>
      </c>
      <c r="K29" s="292"/>
      <c r="L29" s="382">
        <v>0.201666</v>
      </c>
      <c r="M29" s="292"/>
      <c r="N29" s="382">
        <v>2.105896</v>
      </c>
    </row>
    <row r="30" spans="1:14" s="201" customFormat="1" ht="33.75" customHeight="1">
      <c r="A30" s="378" t="s">
        <v>600</v>
      </c>
      <c r="B30" s="379"/>
      <c r="C30" s="380"/>
      <c r="D30" s="260" t="s">
        <v>609</v>
      </c>
      <c r="E30" s="381"/>
      <c r="F30" s="261">
        <v>12000</v>
      </c>
      <c r="G30" s="292"/>
      <c r="H30" s="261">
        <v>7589.52</v>
      </c>
      <c r="I30" s="292"/>
      <c r="J30" s="261">
        <v>7459.2</v>
      </c>
      <c r="K30" s="292"/>
      <c r="L30" s="382">
        <v>0.037284</v>
      </c>
      <c r="M30" s="292"/>
      <c r="N30" s="382">
        <v>0.52501</v>
      </c>
    </row>
    <row r="31" spans="1:14" s="201" customFormat="1" ht="18.75" customHeight="1">
      <c r="A31" s="385" t="s">
        <v>610</v>
      </c>
      <c r="B31" s="385"/>
      <c r="C31" s="385"/>
      <c r="D31" s="385"/>
      <c r="E31" s="372">
        <v>682</v>
      </c>
      <c r="F31" s="386"/>
      <c r="G31" s="292"/>
      <c r="H31" s="387">
        <f>SUM(H18:H30)</f>
        <v>274316.66</v>
      </c>
      <c r="I31" s="292"/>
      <c r="J31" s="387">
        <f>SUM(J18:J30)</f>
        <v>409764.61000000004</v>
      </c>
      <c r="K31" s="292"/>
      <c r="L31" s="388"/>
      <c r="M31" s="292"/>
      <c r="N31" s="389">
        <f>SUM(N18:N30)</f>
        <v>28.840968000000004</v>
      </c>
    </row>
    <row r="32" spans="1:14" s="201" customFormat="1" ht="15" customHeight="1">
      <c r="A32" s="390" t="s">
        <v>611</v>
      </c>
      <c r="B32" s="390"/>
      <c r="C32" s="390"/>
      <c r="D32" s="390"/>
      <c r="E32" s="372">
        <v>683</v>
      </c>
      <c r="F32" s="391"/>
      <c r="G32" s="392">
        <v>694</v>
      </c>
      <c r="H32" s="393"/>
      <c r="I32" s="394">
        <v>705</v>
      </c>
      <c r="J32" s="393"/>
      <c r="K32" s="395">
        <v>716</v>
      </c>
      <c r="L32" s="396"/>
      <c r="M32" s="397">
        <v>727</v>
      </c>
      <c r="N32" s="398"/>
    </row>
    <row r="33" spans="1:14" s="201" customFormat="1" ht="12.75" customHeight="1">
      <c r="A33" s="399" t="s">
        <v>612</v>
      </c>
      <c r="B33" s="399"/>
      <c r="C33" s="399"/>
      <c r="D33" s="399"/>
      <c r="E33" s="400">
        <v>684</v>
      </c>
      <c r="F33" s="391"/>
      <c r="G33" s="392">
        <v>695</v>
      </c>
      <c r="H33" s="393"/>
      <c r="I33" s="394">
        <v>706</v>
      </c>
      <c r="J33" s="393"/>
      <c r="K33" s="395">
        <v>717</v>
      </c>
      <c r="L33" s="396"/>
      <c r="M33" s="397">
        <v>728</v>
      </c>
      <c r="N33" s="398"/>
    </row>
    <row r="34" spans="1:14" s="201" customFormat="1" ht="12" customHeight="1">
      <c r="A34" s="399" t="s">
        <v>613</v>
      </c>
      <c r="B34" s="399"/>
      <c r="C34" s="399"/>
      <c r="D34" s="399"/>
      <c r="E34" s="400">
        <v>685</v>
      </c>
      <c r="F34" s="391"/>
      <c r="G34" s="392">
        <v>696</v>
      </c>
      <c r="H34" s="393"/>
      <c r="I34" s="394">
        <v>707</v>
      </c>
      <c r="J34" s="393"/>
      <c r="K34" s="395">
        <v>718</v>
      </c>
      <c r="L34" s="396"/>
      <c r="M34" s="397">
        <v>729</v>
      </c>
      <c r="N34" s="398"/>
    </row>
    <row r="35" spans="1:14" s="201" customFormat="1" ht="9.75" customHeight="1">
      <c r="A35" s="399" t="s">
        <v>614</v>
      </c>
      <c r="B35" s="399"/>
      <c r="C35" s="399"/>
      <c r="D35" s="399"/>
      <c r="E35" s="400">
        <v>686</v>
      </c>
      <c r="F35" s="400"/>
      <c r="G35" s="392">
        <v>697</v>
      </c>
      <c r="H35" s="400"/>
      <c r="I35" s="392">
        <v>708</v>
      </c>
      <c r="J35" s="400"/>
      <c r="K35" s="401">
        <v>719</v>
      </c>
      <c r="L35" s="400"/>
      <c r="M35" s="392">
        <v>730</v>
      </c>
      <c r="N35" s="400"/>
    </row>
    <row r="36" spans="1:14" s="201" customFormat="1" ht="12.75" customHeight="1">
      <c r="A36" s="399" t="s">
        <v>615</v>
      </c>
      <c r="B36" s="399"/>
      <c r="C36" s="399"/>
      <c r="D36" s="399"/>
      <c r="E36" s="400">
        <v>687</v>
      </c>
      <c r="F36" s="402"/>
      <c r="G36" s="392">
        <v>698</v>
      </c>
      <c r="H36" s="403"/>
      <c r="I36" s="394">
        <v>709</v>
      </c>
      <c r="J36" s="403"/>
      <c r="K36" s="395">
        <v>720</v>
      </c>
      <c r="L36" s="396"/>
      <c r="M36" s="397">
        <v>731</v>
      </c>
      <c r="N36" s="404"/>
    </row>
    <row r="37" spans="1:14" s="201" customFormat="1" ht="17.25" customHeight="1">
      <c r="A37" s="390" t="s">
        <v>616</v>
      </c>
      <c r="B37" s="390"/>
      <c r="C37" s="390"/>
      <c r="D37" s="390"/>
      <c r="E37" s="400">
        <v>688</v>
      </c>
      <c r="F37" s="402">
        <f>SUM(F18:F36)</f>
        <v>563989.4</v>
      </c>
      <c r="G37" s="392">
        <v>699</v>
      </c>
      <c r="H37" s="403">
        <f>SUM(H31+H36)</f>
        <v>274316.66</v>
      </c>
      <c r="I37" s="394">
        <v>710</v>
      </c>
      <c r="J37" s="403">
        <f>SUM(J31+J36)</f>
        <v>409764.61000000004</v>
      </c>
      <c r="K37" s="395">
        <v>721</v>
      </c>
      <c r="L37" s="396"/>
      <c r="M37" s="397">
        <v>732</v>
      </c>
      <c r="N37" s="404" t="s">
        <v>617</v>
      </c>
    </row>
    <row r="38" spans="1:14" s="201" customFormat="1" ht="14.25" customHeight="1">
      <c r="A38" s="336"/>
      <c r="B38" s="336"/>
      <c r="C38" s="336"/>
      <c r="D38" s="336"/>
      <c r="E38" s="336"/>
      <c r="F38" s="336"/>
      <c r="G38" s="336"/>
      <c r="H38" s="336"/>
      <c r="I38" s="336"/>
      <c r="J38" s="336"/>
      <c r="K38" s="336"/>
      <c r="L38" s="336"/>
      <c r="M38" s="336"/>
      <c r="N38" s="336"/>
    </row>
    <row r="39" spans="1:14" s="330" customFormat="1" ht="11.25">
      <c r="A39" s="405" t="s">
        <v>589</v>
      </c>
      <c r="B39" s="405"/>
      <c r="C39" s="405"/>
      <c r="D39" s="405"/>
      <c r="E39" s="405"/>
      <c r="F39" s="405"/>
      <c r="G39" s="405"/>
      <c r="H39" s="405"/>
      <c r="I39" s="405"/>
      <c r="J39" s="405"/>
      <c r="K39" s="405"/>
      <c r="L39" s="405"/>
      <c r="M39" s="405"/>
      <c r="N39" s="405" t="s">
        <v>590</v>
      </c>
    </row>
    <row r="40" spans="1:15" ht="12.75">
      <c r="A40" s="337"/>
      <c r="B40" s="337"/>
      <c r="C40" s="337"/>
      <c r="D40" s="406"/>
      <c r="E40" s="337"/>
      <c r="F40" s="407"/>
      <c r="G40" s="337"/>
      <c r="H40" s="337"/>
      <c r="I40" s="337"/>
      <c r="J40" s="407"/>
      <c r="K40" s="337"/>
      <c r="L40" s="408"/>
      <c r="M40" s="408"/>
      <c r="N40" s="409"/>
      <c r="O40" s="337"/>
    </row>
    <row r="41" spans="12:13" ht="12.75">
      <c r="L41" s="408"/>
      <c r="M41" s="408"/>
    </row>
  </sheetData>
  <sheetProtection/>
  <mergeCells count="40">
    <mergeCell ref="A34:D34"/>
    <mergeCell ref="A35:D35"/>
    <mergeCell ref="A36:D36"/>
    <mergeCell ref="A37:D37"/>
    <mergeCell ref="A28:C28"/>
    <mergeCell ref="A29:C29"/>
    <mergeCell ref="A30:C30"/>
    <mergeCell ref="A31:D31"/>
    <mergeCell ref="A32:D32"/>
    <mergeCell ref="A33:D33"/>
    <mergeCell ref="A22:C22"/>
    <mergeCell ref="A23:C23"/>
    <mergeCell ref="A24:C24"/>
    <mergeCell ref="A25:C25"/>
    <mergeCell ref="A26:C26"/>
    <mergeCell ref="A27:C27"/>
    <mergeCell ref="A16:D16"/>
    <mergeCell ref="A17:D17"/>
    <mergeCell ref="A18:C18"/>
    <mergeCell ref="A19:C19"/>
    <mergeCell ref="A20:C20"/>
    <mergeCell ref="A21:C21"/>
    <mergeCell ref="N9:N12"/>
    <mergeCell ref="A10:C12"/>
    <mergeCell ref="D10:D12"/>
    <mergeCell ref="A13:D13"/>
    <mergeCell ref="A14:D14"/>
    <mergeCell ref="A15:D15"/>
    <mergeCell ref="H9:H12"/>
    <mergeCell ref="I9:I13"/>
    <mergeCell ref="J9:J12"/>
    <mergeCell ref="K9:K13"/>
    <mergeCell ref="L9:L12"/>
    <mergeCell ref="M9:M13"/>
    <mergeCell ref="A1:D1"/>
    <mergeCell ref="A3:D3"/>
    <mergeCell ref="A9:D9"/>
    <mergeCell ref="E9:E13"/>
    <mergeCell ref="F9:F12"/>
    <mergeCell ref="G9:G1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17"/>
  <sheetViews>
    <sheetView zoomScalePageLayoutView="0" workbookViewId="0" topLeftCell="A1">
      <selection activeCell="H67" sqref="H67"/>
    </sheetView>
  </sheetViews>
  <sheetFormatPr defaultColWidth="9.140625" defaultRowHeight="12.75"/>
  <cols>
    <col min="1" max="1" width="28.7109375" style="327" customWidth="1"/>
    <col min="2" max="2" width="9.140625" style="327" customWidth="1"/>
    <col min="3" max="3" width="5.28125" style="327" customWidth="1"/>
    <col min="4" max="4" width="7.8515625" style="327" customWidth="1"/>
    <col min="5" max="5" width="5.140625" style="327" customWidth="1"/>
    <col min="6" max="6" width="8.8515625" style="327" customWidth="1"/>
    <col min="7" max="7" width="5.140625" style="327" customWidth="1"/>
    <col min="8" max="8" width="12.00390625" style="327" customWidth="1"/>
    <col min="9" max="9" width="5.57421875" style="327" customWidth="1"/>
    <col min="10" max="10" width="10.7109375" style="327" customWidth="1"/>
    <col min="11" max="11" width="5.140625" style="327" customWidth="1"/>
    <col min="12" max="12" width="12.8515625" style="327" customWidth="1"/>
    <col min="13" max="13" width="5.8515625" style="327" customWidth="1"/>
    <col min="14" max="14" width="10.7109375" style="327" customWidth="1"/>
    <col min="15" max="15" width="5.28125" style="327" customWidth="1"/>
    <col min="16" max="16" width="10.57421875" style="327" bestFit="1" customWidth="1"/>
    <col min="17" max="16384" width="9.140625" style="327" customWidth="1"/>
  </cols>
  <sheetData>
    <row r="1" spans="1:18" s="201" customFormat="1" ht="12.75">
      <c r="A1" s="198" t="s">
        <v>489</v>
      </c>
      <c r="B1" s="198"/>
      <c r="C1" s="198"/>
      <c r="D1" s="198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  <c r="P1" s="199"/>
      <c r="Q1" s="200"/>
      <c r="R1" s="200"/>
    </row>
    <row r="2" spans="1:18" s="201" customFormat="1" ht="12.75">
      <c r="A2" s="202" t="s">
        <v>518</v>
      </c>
      <c r="B2" s="202"/>
      <c r="C2" s="202"/>
      <c r="D2" s="202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200"/>
      <c r="R2" s="200"/>
    </row>
    <row r="3" spans="1:18" s="201" customFormat="1" ht="12.75">
      <c r="A3" s="198" t="s">
        <v>519</v>
      </c>
      <c r="B3" s="198"/>
      <c r="C3" s="198"/>
      <c r="D3" s="198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203"/>
      <c r="R3" s="203"/>
    </row>
    <row r="4" spans="1:18" s="201" customFormat="1" ht="12.75">
      <c r="A4" s="202" t="s">
        <v>490</v>
      </c>
      <c r="B4" s="204"/>
      <c r="C4" s="204"/>
      <c r="D4" s="204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203"/>
      <c r="R4" s="203"/>
    </row>
    <row r="5" spans="1:18" s="201" customFormat="1" ht="12.75">
      <c r="A5" s="202" t="s">
        <v>491</v>
      </c>
      <c r="B5" s="204"/>
      <c r="C5" s="204"/>
      <c r="D5" s="204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203"/>
      <c r="R5" s="203"/>
    </row>
    <row r="6" spans="1:18" s="201" customFormat="1" ht="12.75">
      <c r="A6" s="202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203"/>
      <c r="R6" s="203"/>
    </row>
    <row r="7" spans="1:18" s="201" customFormat="1" ht="12.75">
      <c r="A7" s="202" t="s">
        <v>520</v>
      </c>
      <c r="B7" s="205"/>
      <c r="C7" s="205"/>
      <c r="D7" s="206"/>
      <c r="E7" s="205"/>
      <c r="F7" s="207"/>
      <c r="G7" s="205"/>
      <c r="H7" s="205"/>
      <c r="I7" s="205"/>
      <c r="J7" s="202"/>
      <c r="K7" s="202"/>
      <c r="L7" s="202"/>
      <c r="M7" s="202"/>
      <c r="N7" s="202"/>
      <c r="O7" s="202"/>
      <c r="P7" s="202"/>
      <c r="Q7" s="203"/>
      <c r="R7" s="203"/>
    </row>
    <row r="8" spans="1:18" s="201" customFormat="1" ht="12.75" customHeight="1">
      <c r="A8" s="202"/>
      <c r="B8" s="205"/>
      <c r="C8" s="205"/>
      <c r="D8" s="206"/>
      <c r="E8" s="205"/>
      <c r="F8" s="207"/>
      <c r="G8" s="205"/>
      <c r="H8" s="205"/>
      <c r="I8" s="205"/>
      <c r="J8" s="202"/>
      <c r="K8" s="202"/>
      <c r="L8" s="202"/>
      <c r="M8" s="202"/>
      <c r="N8" s="202"/>
      <c r="O8" s="202"/>
      <c r="P8" s="202"/>
      <c r="Q8" s="203"/>
      <c r="R8" s="203"/>
    </row>
    <row r="9" spans="1:18" s="201" customFormat="1" ht="12.75" customHeight="1">
      <c r="A9" s="208" t="s">
        <v>521</v>
      </c>
      <c r="B9" s="209"/>
      <c r="C9" s="210" t="s">
        <v>2</v>
      </c>
      <c r="D9" s="211" t="s">
        <v>214</v>
      </c>
      <c r="E9" s="210" t="s">
        <v>2</v>
      </c>
      <c r="F9" s="212" t="s">
        <v>522</v>
      </c>
      <c r="G9" s="210" t="s">
        <v>2</v>
      </c>
      <c r="H9" s="213" t="s">
        <v>523</v>
      </c>
      <c r="I9" s="210" t="s">
        <v>2</v>
      </c>
      <c r="J9" s="212" t="s">
        <v>524</v>
      </c>
      <c r="K9" s="210" t="s">
        <v>2</v>
      </c>
      <c r="L9" s="214" t="s">
        <v>216</v>
      </c>
      <c r="M9" s="210" t="s">
        <v>2</v>
      </c>
      <c r="N9" s="215" t="s">
        <v>525</v>
      </c>
      <c r="O9" s="210" t="s">
        <v>2</v>
      </c>
      <c r="P9" s="216" t="s">
        <v>526</v>
      </c>
      <c r="Q9" s="203"/>
      <c r="R9" s="203"/>
    </row>
    <row r="10" spans="1:18" s="201" customFormat="1" ht="12.75">
      <c r="A10" s="217" t="s">
        <v>527</v>
      </c>
      <c r="B10" s="213" t="s">
        <v>528</v>
      </c>
      <c r="C10" s="218"/>
      <c r="D10" s="219"/>
      <c r="E10" s="218"/>
      <c r="F10" s="220"/>
      <c r="G10" s="218"/>
      <c r="H10" s="221"/>
      <c r="I10" s="218"/>
      <c r="J10" s="220"/>
      <c r="K10" s="218"/>
      <c r="L10" s="222"/>
      <c r="M10" s="218"/>
      <c r="N10" s="223"/>
      <c r="O10" s="218"/>
      <c r="P10" s="224"/>
      <c r="Q10" s="203"/>
      <c r="R10" s="203"/>
    </row>
    <row r="11" spans="1:18" s="201" customFormat="1" ht="12.75">
      <c r="A11" s="225"/>
      <c r="B11" s="221"/>
      <c r="C11" s="218"/>
      <c r="D11" s="219"/>
      <c r="E11" s="218"/>
      <c r="F11" s="220"/>
      <c r="G11" s="218"/>
      <c r="H11" s="221"/>
      <c r="I11" s="218"/>
      <c r="J11" s="220"/>
      <c r="K11" s="218"/>
      <c r="L11" s="222"/>
      <c r="M11" s="218"/>
      <c r="N11" s="223"/>
      <c r="O11" s="218"/>
      <c r="P11" s="224"/>
      <c r="Q11" s="203"/>
      <c r="R11" s="203"/>
    </row>
    <row r="12" spans="1:18" s="201" customFormat="1" ht="12.75">
      <c r="A12" s="226"/>
      <c r="B12" s="227"/>
      <c r="C12" s="218"/>
      <c r="D12" s="228"/>
      <c r="E12" s="218"/>
      <c r="F12" s="229"/>
      <c r="G12" s="218"/>
      <c r="H12" s="227"/>
      <c r="I12" s="218"/>
      <c r="J12" s="229"/>
      <c r="K12" s="218"/>
      <c r="L12" s="230"/>
      <c r="M12" s="218"/>
      <c r="N12" s="231"/>
      <c r="O12" s="218"/>
      <c r="P12" s="232"/>
      <c r="Q12" s="203"/>
      <c r="R12" s="203"/>
    </row>
    <row r="13" spans="1:18" s="201" customFormat="1" ht="12.75">
      <c r="A13" s="233">
        <v>1</v>
      </c>
      <c r="B13" s="234"/>
      <c r="C13" s="235"/>
      <c r="D13" s="236">
        <v>2</v>
      </c>
      <c r="E13" s="235"/>
      <c r="F13" s="237">
        <v>3</v>
      </c>
      <c r="G13" s="235"/>
      <c r="H13" s="238">
        <v>4</v>
      </c>
      <c r="I13" s="235"/>
      <c r="J13" s="237">
        <v>5</v>
      </c>
      <c r="K13" s="235"/>
      <c r="L13" s="239">
        <v>6</v>
      </c>
      <c r="M13" s="235"/>
      <c r="N13" s="237">
        <v>7</v>
      </c>
      <c r="O13" s="235"/>
      <c r="P13" s="240">
        <v>8</v>
      </c>
      <c r="Q13" s="203"/>
      <c r="R13" s="203"/>
    </row>
    <row r="14" spans="1:18" s="201" customFormat="1" ht="12.75">
      <c r="A14" s="241" t="s">
        <v>529</v>
      </c>
      <c r="B14" s="242"/>
      <c r="C14" s="243">
        <v>601</v>
      </c>
      <c r="D14" s="244"/>
      <c r="E14" s="243">
        <v>612</v>
      </c>
      <c r="F14" s="245"/>
      <c r="G14" s="243">
        <v>623</v>
      </c>
      <c r="H14" s="246"/>
      <c r="I14" s="243">
        <v>634</v>
      </c>
      <c r="J14" s="245"/>
      <c r="K14" s="243">
        <v>645</v>
      </c>
      <c r="L14" s="247"/>
      <c r="M14" s="243">
        <v>656</v>
      </c>
      <c r="N14" s="248"/>
      <c r="O14" s="243">
        <v>667</v>
      </c>
      <c r="P14" s="249"/>
      <c r="Q14" s="203"/>
      <c r="R14" s="203"/>
    </row>
    <row r="15" spans="1:16" s="201" customFormat="1" ht="12.75">
      <c r="A15" s="250" t="s">
        <v>103</v>
      </c>
      <c r="B15" s="251"/>
      <c r="C15" s="252">
        <v>602</v>
      </c>
      <c r="D15" s="253"/>
      <c r="E15" s="252">
        <v>613</v>
      </c>
      <c r="F15" s="254"/>
      <c r="G15" s="252">
        <v>624</v>
      </c>
      <c r="H15" s="251"/>
      <c r="I15" s="252">
        <v>635</v>
      </c>
      <c r="J15" s="254"/>
      <c r="K15" s="252">
        <v>646</v>
      </c>
      <c r="L15" s="255"/>
      <c r="M15" s="252">
        <v>657</v>
      </c>
      <c r="N15" s="256"/>
      <c r="O15" s="252">
        <v>668</v>
      </c>
      <c r="P15" s="256"/>
    </row>
    <row r="16" spans="1:16" s="201" customFormat="1" ht="12.75">
      <c r="A16" s="257" t="s">
        <v>530</v>
      </c>
      <c r="B16" s="258" t="s">
        <v>531</v>
      </c>
      <c r="C16" s="259"/>
      <c r="D16" s="258">
        <v>100000</v>
      </c>
      <c r="E16" s="259"/>
      <c r="F16" s="260">
        <v>0.045</v>
      </c>
      <c r="G16" s="259"/>
      <c r="H16" s="261">
        <v>4500</v>
      </c>
      <c r="I16" s="259"/>
      <c r="J16" s="262">
        <v>0</v>
      </c>
      <c r="K16" s="259"/>
      <c r="L16" s="263">
        <v>0</v>
      </c>
      <c r="M16" s="259"/>
      <c r="N16" s="264">
        <v>0.013716</v>
      </c>
      <c r="O16" s="259"/>
      <c r="P16" s="264">
        <v>0</v>
      </c>
    </row>
    <row r="17" spans="1:16" s="201" customFormat="1" ht="12.75">
      <c r="A17" s="257" t="s">
        <v>530</v>
      </c>
      <c r="B17" s="258" t="s">
        <v>531</v>
      </c>
      <c r="C17" s="259"/>
      <c r="D17" s="258">
        <v>315746</v>
      </c>
      <c r="E17" s="259"/>
      <c r="F17" s="260">
        <v>0.1035</v>
      </c>
      <c r="G17" s="259"/>
      <c r="H17" s="261">
        <v>32679.87</v>
      </c>
      <c r="I17" s="259"/>
      <c r="J17" s="262">
        <v>0</v>
      </c>
      <c r="K17" s="259"/>
      <c r="L17" s="263">
        <v>0</v>
      </c>
      <c r="M17" s="259"/>
      <c r="N17" s="264">
        <v>0.043307</v>
      </c>
      <c r="O17" s="259"/>
      <c r="P17" s="264">
        <v>0</v>
      </c>
    </row>
    <row r="18" spans="1:16" s="201" customFormat="1" ht="12.75">
      <c r="A18" s="257" t="s">
        <v>532</v>
      </c>
      <c r="B18" s="258" t="s">
        <v>533</v>
      </c>
      <c r="C18" s="259"/>
      <c r="D18" s="258">
        <v>1306</v>
      </c>
      <c r="E18" s="259"/>
      <c r="F18" s="260">
        <v>0.6531</v>
      </c>
      <c r="G18" s="259"/>
      <c r="H18" s="261">
        <v>852.89</v>
      </c>
      <c r="I18" s="259"/>
      <c r="J18" s="262">
        <v>1.04</v>
      </c>
      <c r="K18" s="259"/>
      <c r="L18" s="263">
        <v>1358.24</v>
      </c>
      <c r="M18" s="259"/>
      <c r="N18" s="264">
        <v>0.005857</v>
      </c>
      <c r="O18" s="259"/>
      <c r="P18" s="264">
        <v>0.095599</v>
      </c>
    </row>
    <row r="19" spans="1:16" s="201" customFormat="1" ht="12.75">
      <c r="A19" s="257" t="s">
        <v>534</v>
      </c>
      <c r="B19" s="258" t="s">
        <v>535</v>
      </c>
      <c r="C19" s="259"/>
      <c r="D19" s="258">
        <v>28971</v>
      </c>
      <c r="E19" s="259"/>
      <c r="F19" s="260">
        <v>1.7018</v>
      </c>
      <c r="G19" s="259"/>
      <c r="H19" s="261">
        <v>49302.12</v>
      </c>
      <c r="I19" s="259"/>
      <c r="J19" s="262">
        <v>0.22</v>
      </c>
      <c r="K19" s="259"/>
      <c r="L19" s="263">
        <v>6373.62</v>
      </c>
      <c r="M19" s="259"/>
      <c r="N19" s="264">
        <v>0.183408</v>
      </c>
      <c r="O19" s="259"/>
      <c r="P19" s="264">
        <v>0.448602</v>
      </c>
    </row>
    <row r="20" spans="1:16" s="201" customFormat="1" ht="12.75">
      <c r="A20" s="265" t="s">
        <v>536</v>
      </c>
      <c r="B20" s="258" t="s">
        <v>537</v>
      </c>
      <c r="C20" s="259"/>
      <c r="D20" s="258">
        <v>41540</v>
      </c>
      <c r="E20" s="259"/>
      <c r="F20" s="260">
        <v>1.4604</v>
      </c>
      <c r="G20" s="259"/>
      <c r="H20" s="261">
        <v>60663.12</v>
      </c>
      <c r="I20" s="259"/>
      <c r="J20" s="262">
        <v>0.15</v>
      </c>
      <c r="K20" s="259"/>
      <c r="L20" s="263">
        <v>6231</v>
      </c>
      <c r="M20" s="259"/>
      <c r="N20" s="264">
        <v>0.045017</v>
      </c>
      <c r="O20" s="259"/>
      <c r="P20" s="264">
        <v>0.438564</v>
      </c>
    </row>
    <row r="21" spans="1:16" s="201" customFormat="1" ht="12.75">
      <c r="A21" s="265" t="s">
        <v>536</v>
      </c>
      <c r="B21" s="258" t="s">
        <v>537</v>
      </c>
      <c r="C21" s="259"/>
      <c r="D21" s="258">
        <v>7815</v>
      </c>
      <c r="E21" s="259"/>
      <c r="F21" s="266">
        <v>0.8182</v>
      </c>
      <c r="G21" s="259"/>
      <c r="H21" s="261">
        <v>6394.47</v>
      </c>
      <c r="I21" s="259"/>
      <c r="J21" s="262">
        <v>0.15</v>
      </c>
      <c r="K21" s="259"/>
      <c r="L21" s="263">
        <v>1172.25</v>
      </c>
      <c r="M21" s="259"/>
      <c r="N21" s="264">
        <v>0.008469</v>
      </c>
      <c r="O21" s="259"/>
      <c r="P21" s="264">
        <v>0.082508</v>
      </c>
    </row>
    <row r="22" spans="1:16" s="201" customFormat="1" ht="12.75">
      <c r="A22" s="257" t="s">
        <v>538</v>
      </c>
      <c r="B22" s="258" t="s">
        <v>539</v>
      </c>
      <c r="C22" s="259"/>
      <c r="D22" s="258">
        <v>15723</v>
      </c>
      <c r="E22" s="259"/>
      <c r="F22" s="260">
        <v>1.5275</v>
      </c>
      <c r="G22" s="259"/>
      <c r="H22" s="261">
        <v>24016.8</v>
      </c>
      <c r="I22" s="259"/>
      <c r="J22" s="262">
        <v>0.1068</v>
      </c>
      <c r="K22" s="259"/>
      <c r="L22" s="263">
        <v>1679.22</v>
      </c>
      <c r="M22" s="259"/>
      <c r="N22" s="264">
        <v>0.078425</v>
      </c>
      <c r="O22" s="259"/>
      <c r="P22" s="264">
        <v>0.11819</v>
      </c>
    </row>
    <row r="23" spans="1:16" s="201" customFormat="1" ht="12.75">
      <c r="A23" s="257" t="s">
        <v>540</v>
      </c>
      <c r="B23" s="258" t="s">
        <v>541</v>
      </c>
      <c r="C23" s="259"/>
      <c r="D23" s="258">
        <v>30499</v>
      </c>
      <c r="E23" s="259"/>
      <c r="F23" s="260">
        <v>1.5335</v>
      </c>
      <c r="G23" s="259"/>
      <c r="H23" s="261">
        <v>46768.75</v>
      </c>
      <c r="I23" s="259"/>
      <c r="J23" s="262">
        <v>0.198</v>
      </c>
      <c r="K23" s="259"/>
      <c r="L23" s="263">
        <v>6038.8</v>
      </c>
      <c r="M23" s="259"/>
      <c r="N23" s="264">
        <v>0.079245</v>
      </c>
      <c r="O23" s="259"/>
      <c r="P23" s="264">
        <v>0.425036</v>
      </c>
    </row>
    <row r="24" spans="1:16" s="201" customFormat="1" ht="12.75">
      <c r="A24" s="257" t="s">
        <v>540</v>
      </c>
      <c r="B24" s="258" t="s">
        <v>541</v>
      </c>
      <c r="C24" s="259"/>
      <c r="D24" s="258">
        <v>1708</v>
      </c>
      <c r="E24" s="259"/>
      <c r="F24" s="260">
        <v>0.9296</v>
      </c>
      <c r="G24" s="259"/>
      <c r="H24" s="261">
        <v>1587.8</v>
      </c>
      <c r="I24" s="259"/>
      <c r="J24" s="262">
        <v>0.198</v>
      </c>
      <c r="K24" s="259"/>
      <c r="L24" s="263">
        <v>338.18</v>
      </c>
      <c r="M24" s="259"/>
      <c r="N24" s="264">
        <v>0.004438</v>
      </c>
      <c r="O24" s="259"/>
      <c r="P24" s="264">
        <v>0.023803</v>
      </c>
    </row>
    <row r="25" spans="1:16" s="201" customFormat="1" ht="12.75">
      <c r="A25" s="257" t="s">
        <v>542</v>
      </c>
      <c r="B25" s="258" t="s">
        <v>543</v>
      </c>
      <c r="C25" s="259"/>
      <c r="D25" s="258">
        <v>17198</v>
      </c>
      <c r="E25" s="259"/>
      <c r="F25" s="260">
        <v>1.6683</v>
      </c>
      <c r="G25" s="259"/>
      <c r="H25" s="261">
        <v>28692.21</v>
      </c>
      <c r="I25" s="259"/>
      <c r="J25" s="262">
        <v>0.58</v>
      </c>
      <c r="K25" s="259"/>
      <c r="L25" s="263">
        <v>9974.84</v>
      </c>
      <c r="M25" s="259"/>
      <c r="N25" s="264">
        <v>0.055267</v>
      </c>
      <c r="O25" s="259"/>
      <c r="P25" s="264">
        <v>0.702072</v>
      </c>
    </row>
    <row r="26" spans="1:16" s="201" customFormat="1" ht="12.75">
      <c r="A26" s="257" t="s">
        <v>542</v>
      </c>
      <c r="B26" s="258" t="s">
        <v>543</v>
      </c>
      <c r="C26" s="259"/>
      <c r="D26" s="258">
        <v>1000</v>
      </c>
      <c r="E26" s="259"/>
      <c r="F26" s="260">
        <v>1.0553</v>
      </c>
      <c r="G26" s="259"/>
      <c r="H26" s="261">
        <v>1055.25</v>
      </c>
      <c r="I26" s="259"/>
      <c r="J26" s="262">
        <v>0.58</v>
      </c>
      <c r="K26" s="259"/>
      <c r="L26" s="263">
        <v>580</v>
      </c>
      <c r="M26" s="259"/>
      <c r="N26" s="264">
        <v>0.003214</v>
      </c>
      <c r="O26" s="259"/>
      <c r="P26" s="264">
        <v>0.040823</v>
      </c>
    </row>
    <row r="27" spans="1:16" s="201" customFormat="1" ht="12.75">
      <c r="A27" s="257" t="s">
        <v>544</v>
      </c>
      <c r="B27" s="258" t="s">
        <v>545</v>
      </c>
      <c r="C27" s="259"/>
      <c r="D27" s="258">
        <v>10000</v>
      </c>
      <c r="E27" s="259"/>
      <c r="F27" s="260">
        <v>0.778</v>
      </c>
      <c r="G27" s="259"/>
      <c r="H27" s="261">
        <v>7780</v>
      </c>
      <c r="I27" s="259"/>
      <c r="J27" s="262">
        <v>0.35</v>
      </c>
      <c r="K27" s="259"/>
      <c r="L27" s="263">
        <v>3500</v>
      </c>
      <c r="M27" s="259"/>
      <c r="N27" s="264">
        <v>0.002263</v>
      </c>
      <c r="O27" s="259"/>
      <c r="P27" s="264">
        <v>0.246345</v>
      </c>
    </row>
    <row r="28" spans="1:16" s="201" customFormat="1" ht="12.75">
      <c r="A28" s="257" t="s">
        <v>544</v>
      </c>
      <c r="B28" s="258" t="s">
        <v>545</v>
      </c>
      <c r="C28" s="259"/>
      <c r="D28" s="258">
        <v>14511</v>
      </c>
      <c r="E28" s="259"/>
      <c r="F28" s="260">
        <v>0.9431</v>
      </c>
      <c r="G28" s="259"/>
      <c r="H28" s="261">
        <v>13684.76</v>
      </c>
      <c r="I28" s="259"/>
      <c r="J28" s="262">
        <v>0.35</v>
      </c>
      <c r="K28" s="259"/>
      <c r="L28" s="263">
        <v>5078.85</v>
      </c>
      <c r="M28" s="259"/>
      <c r="N28" s="264">
        <v>0.003283</v>
      </c>
      <c r="O28" s="259"/>
      <c r="P28" s="264">
        <v>0.357471</v>
      </c>
    </row>
    <row r="29" spans="1:16" s="201" customFormat="1" ht="12.75">
      <c r="A29" s="257" t="s">
        <v>546</v>
      </c>
      <c r="B29" s="258" t="s">
        <v>547</v>
      </c>
      <c r="C29" s="259"/>
      <c r="D29" s="258">
        <v>1000</v>
      </c>
      <c r="E29" s="259"/>
      <c r="F29" s="260">
        <v>1.6181</v>
      </c>
      <c r="G29" s="259"/>
      <c r="H29" s="261">
        <v>1618.05</v>
      </c>
      <c r="I29" s="259"/>
      <c r="J29" s="262">
        <v>0.441</v>
      </c>
      <c r="K29" s="259"/>
      <c r="L29" s="263">
        <v>441</v>
      </c>
      <c r="M29" s="259"/>
      <c r="N29" s="264">
        <v>0.000977</v>
      </c>
      <c r="O29" s="259"/>
      <c r="P29" s="264">
        <v>0.031039</v>
      </c>
    </row>
    <row r="30" spans="1:16" s="201" customFormat="1" ht="12.75">
      <c r="A30" s="257" t="s">
        <v>546</v>
      </c>
      <c r="B30" s="258" t="s">
        <v>547</v>
      </c>
      <c r="C30" s="259"/>
      <c r="D30" s="258">
        <v>11302</v>
      </c>
      <c r="E30" s="259"/>
      <c r="F30" s="260">
        <v>2.0046</v>
      </c>
      <c r="G30" s="259"/>
      <c r="H30" s="261">
        <v>22656.3</v>
      </c>
      <c r="I30" s="259"/>
      <c r="J30" s="262">
        <v>0.441</v>
      </c>
      <c r="K30" s="259"/>
      <c r="L30" s="263">
        <v>4984.18</v>
      </c>
      <c r="M30" s="259"/>
      <c r="N30" s="264">
        <v>0.011042</v>
      </c>
      <c r="O30" s="259"/>
      <c r="P30" s="264">
        <v>0.350808</v>
      </c>
    </row>
    <row r="31" spans="1:16" s="201" customFormat="1" ht="12.75">
      <c r="A31" s="257" t="s">
        <v>548</v>
      </c>
      <c r="B31" s="258" t="s">
        <v>549</v>
      </c>
      <c r="C31" s="259"/>
      <c r="D31" s="258">
        <v>13000</v>
      </c>
      <c r="E31" s="259"/>
      <c r="F31" s="260">
        <v>0.9034</v>
      </c>
      <c r="G31" s="259"/>
      <c r="H31" s="261">
        <v>11744</v>
      </c>
      <c r="I31" s="259"/>
      <c r="J31" s="262">
        <v>0.4298</v>
      </c>
      <c r="K31" s="259"/>
      <c r="L31" s="263">
        <v>5587.4</v>
      </c>
      <c r="M31" s="259"/>
      <c r="N31" s="264">
        <v>0.003375</v>
      </c>
      <c r="O31" s="259"/>
      <c r="P31" s="264">
        <v>0.393265</v>
      </c>
    </row>
    <row r="32" spans="1:16" s="201" customFormat="1" ht="12.75">
      <c r="A32" s="257" t="s">
        <v>548</v>
      </c>
      <c r="B32" s="258" t="s">
        <v>549</v>
      </c>
      <c r="C32" s="259"/>
      <c r="D32" s="258">
        <v>5258</v>
      </c>
      <c r="E32" s="259"/>
      <c r="F32" s="260">
        <v>0.8724</v>
      </c>
      <c r="G32" s="259"/>
      <c r="H32" s="261">
        <v>4586.95</v>
      </c>
      <c r="I32" s="259"/>
      <c r="J32" s="262">
        <v>0.4298</v>
      </c>
      <c r="K32" s="259"/>
      <c r="L32" s="263">
        <v>2259.89</v>
      </c>
      <c r="M32" s="259"/>
      <c r="N32" s="264">
        <v>0.001365</v>
      </c>
      <c r="O32" s="259"/>
      <c r="P32" s="264">
        <v>0.159061</v>
      </c>
    </row>
    <row r="33" spans="1:16" s="201" customFormat="1" ht="12.75">
      <c r="A33" s="267" t="s">
        <v>550</v>
      </c>
      <c r="B33" s="258" t="s">
        <v>551</v>
      </c>
      <c r="C33" s="259"/>
      <c r="D33" s="258">
        <v>2000</v>
      </c>
      <c r="E33" s="259"/>
      <c r="F33" s="260">
        <v>0.7035</v>
      </c>
      <c r="G33" s="259"/>
      <c r="H33" s="261">
        <v>1407</v>
      </c>
      <c r="I33" s="259"/>
      <c r="J33" s="262">
        <v>0.4</v>
      </c>
      <c r="K33" s="259"/>
      <c r="L33" s="263">
        <v>800</v>
      </c>
      <c r="M33" s="259"/>
      <c r="N33" s="264">
        <v>0.032935</v>
      </c>
      <c r="O33" s="259"/>
      <c r="P33" s="264">
        <v>0.056307</v>
      </c>
    </row>
    <row r="34" spans="1:16" s="201" customFormat="1" ht="12.75">
      <c r="A34" s="267" t="s">
        <v>552</v>
      </c>
      <c r="B34" s="258" t="s">
        <v>553</v>
      </c>
      <c r="C34" s="259"/>
      <c r="D34" s="258">
        <v>10519</v>
      </c>
      <c r="E34" s="259"/>
      <c r="F34" s="260">
        <v>3.1234</v>
      </c>
      <c r="G34" s="259"/>
      <c r="H34" s="261">
        <v>32854.92</v>
      </c>
      <c r="I34" s="259"/>
      <c r="J34" s="262">
        <v>0.7958</v>
      </c>
      <c r="K34" s="259"/>
      <c r="L34" s="263">
        <v>8371.02</v>
      </c>
      <c r="M34" s="259"/>
      <c r="N34" s="264">
        <v>0.008562</v>
      </c>
      <c r="O34" s="259"/>
      <c r="P34" s="264">
        <v>0.589188</v>
      </c>
    </row>
    <row r="35" spans="1:16" s="201" customFormat="1" ht="12.75">
      <c r="A35" s="267" t="s">
        <v>554</v>
      </c>
      <c r="B35" s="258" t="s">
        <v>555</v>
      </c>
      <c r="C35" s="259"/>
      <c r="D35" s="258">
        <v>2000</v>
      </c>
      <c r="E35" s="259"/>
      <c r="F35" s="260">
        <v>1.2896</v>
      </c>
      <c r="G35" s="259"/>
      <c r="H35" s="261">
        <v>2579.12</v>
      </c>
      <c r="I35" s="259"/>
      <c r="J35" s="262">
        <v>0.5775</v>
      </c>
      <c r="K35" s="259"/>
      <c r="L35" s="263">
        <v>1155</v>
      </c>
      <c r="M35" s="259"/>
      <c r="N35" s="264">
        <v>0.014413</v>
      </c>
      <c r="O35" s="259"/>
      <c r="P35" s="264">
        <v>0.081294</v>
      </c>
    </row>
    <row r="36" spans="1:16" s="201" customFormat="1" ht="12.75">
      <c r="A36" s="257" t="s">
        <v>556</v>
      </c>
      <c r="B36" s="258" t="s">
        <v>557</v>
      </c>
      <c r="C36" s="259"/>
      <c r="D36" s="258">
        <v>31351</v>
      </c>
      <c r="E36" s="259"/>
      <c r="F36" s="260">
        <v>1.0362</v>
      </c>
      <c r="G36" s="259"/>
      <c r="H36" s="261">
        <v>32486.1</v>
      </c>
      <c r="I36" s="259"/>
      <c r="J36" s="262">
        <v>0.2591</v>
      </c>
      <c r="K36" s="259"/>
      <c r="L36" s="263">
        <v>8123.04</v>
      </c>
      <c r="M36" s="259"/>
      <c r="N36" s="264">
        <v>0.199949</v>
      </c>
      <c r="O36" s="259"/>
      <c r="P36" s="264">
        <v>0.571734</v>
      </c>
    </row>
    <row r="37" spans="1:16" s="201" customFormat="1" ht="12.75">
      <c r="A37" s="257" t="s">
        <v>558</v>
      </c>
      <c r="B37" s="258" t="s">
        <v>559</v>
      </c>
      <c r="C37" s="259"/>
      <c r="D37" s="258">
        <v>21</v>
      </c>
      <c r="E37" s="259"/>
      <c r="F37" s="268">
        <v>2505.609</v>
      </c>
      <c r="G37" s="259"/>
      <c r="H37" s="261">
        <v>52617.79</v>
      </c>
      <c r="I37" s="259"/>
      <c r="J37" s="262">
        <v>711.8983</v>
      </c>
      <c r="K37" s="259"/>
      <c r="L37" s="263">
        <v>14949.86</v>
      </c>
      <c r="M37" s="259"/>
      <c r="N37" s="264">
        <v>0.015146</v>
      </c>
      <c r="O37" s="259"/>
      <c r="P37" s="264">
        <v>1.052235</v>
      </c>
    </row>
    <row r="38" spans="1:16" s="201" customFormat="1" ht="12.75">
      <c r="A38" s="257" t="s">
        <v>560</v>
      </c>
      <c r="B38" s="258" t="s">
        <v>561</v>
      </c>
      <c r="C38" s="259"/>
      <c r="D38" s="258">
        <v>130574</v>
      </c>
      <c r="E38" s="259"/>
      <c r="F38" s="266">
        <v>1</v>
      </c>
      <c r="G38" s="259"/>
      <c r="H38" s="261">
        <v>130574</v>
      </c>
      <c r="I38" s="259"/>
      <c r="J38" s="262">
        <v>0.547</v>
      </c>
      <c r="K38" s="259"/>
      <c r="L38" s="263">
        <v>71423.98</v>
      </c>
      <c r="M38" s="259"/>
      <c r="N38" s="264">
        <v>0.138268</v>
      </c>
      <c r="O38" s="259"/>
      <c r="P38" s="264">
        <v>5.027122</v>
      </c>
    </row>
    <row r="39" spans="1:16" s="201" customFormat="1" ht="12.75">
      <c r="A39" s="267" t="s">
        <v>560</v>
      </c>
      <c r="B39" s="258" t="s">
        <v>561</v>
      </c>
      <c r="C39" s="259"/>
      <c r="D39" s="258">
        <v>141593</v>
      </c>
      <c r="E39" s="259"/>
      <c r="F39" s="266">
        <v>1</v>
      </c>
      <c r="G39" s="259"/>
      <c r="H39" s="261">
        <v>141593</v>
      </c>
      <c r="I39" s="259"/>
      <c r="J39" s="262">
        <v>0.547</v>
      </c>
      <c r="K39" s="259"/>
      <c r="L39" s="263">
        <v>77451.37</v>
      </c>
      <c r="M39" s="259"/>
      <c r="N39" s="264">
        <v>0.149937</v>
      </c>
      <c r="O39" s="259"/>
      <c r="P39" s="264">
        <v>5.451356</v>
      </c>
    </row>
    <row r="40" spans="1:16" s="201" customFormat="1" ht="12.75">
      <c r="A40" s="257" t="s">
        <v>562</v>
      </c>
      <c r="B40" s="258" t="s">
        <v>563</v>
      </c>
      <c r="C40" s="259"/>
      <c r="D40" s="258">
        <v>37883</v>
      </c>
      <c r="E40" s="259"/>
      <c r="F40" s="260">
        <v>0.514</v>
      </c>
      <c r="G40" s="259"/>
      <c r="H40" s="261">
        <v>19473.43</v>
      </c>
      <c r="I40" s="259"/>
      <c r="J40" s="262">
        <v>0.09</v>
      </c>
      <c r="K40" s="259"/>
      <c r="L40" s="263">
        <v>3409.47</v>
      </c>
      <c r="M40" s="259"/>
      <c r="N40" s="264">
        <v>0.00997</v>
      </c>
      <c r="O40" s="259"/>
      <c r="P40" s="264">
        <v>0.239973</v>
      </c>
    </row>
    <row r="41" spans="1:16" s="201" customFormat="1" ht="12.75">
      <c r="A41" s="267" t="s">
        <v>564</v>
      </c>
      <c r="B41" s="258" t="s">
        <v>565</v>
      </c>
      <c r="C41" s="259"/>
      <c r="D41" s="258">
        <v>16020</v>
      </c>
      <c r="E41" s="259"/>
      <c r="F41" s="266">
        <v>0.4663</v>
      </c>
      <c r="G41" s="259"/>
      <c r="H41" s="261">
        <v>7469.99</v>
      </c>
      <c r="I41" s="259"/>
      <c r="J41" s="262">
        <v>0.0234</v>
      </c>
      <c r="K41" s="259"/>
      <c r="L41" s="263">
        <v>374.87</v>
      </c>
      <c r="M41" s="259"/>
      <c r="N41" s="264">
        <v>0.006093</v>
      </c>
      <c r="O41" s="259"/>
      <c r="P41" s="264">
        <v>0.026385</v>
      </c>
    </row>
    <row r="42" spans="1:16" s="201" customFormat="1" ht="12.75">
      <c r="A42" s="257" t="s">
        <v>564</v>
      </c>
      <c r="B42" s="258" t="s">
        <v>565</v>
      </c>
      <c r="C42" s="259"/>
      <c r="D42" s="258">
        <v>12395</v>
      </c>
      <c r="E42" s="259"/>
      <c r="F42" s="260">
        <v>0.3558</v>
      </c>
      <c r="G42" s="259"/>
      <c r="H42" s="261">
        <v>4410.5</v>
      </c>
      <c r="I42" s="259"/>
      <c r="J42" s="262">
        <v>0.0234</v>
      </c>
      <c r="K42" s="259"/>
      <c r="L42" s="263">
        <v>290.04</v>
      </c>
      <c r="M42" s="259"/>
      <c r="N42" s="264">
        <v>0.004714</v>
      </c>
      <c r="O42" s="259"/>
      <c r="P42" s="264">
        <v>0.020414</v>
      </c>
    </row>
    <row r="43" spans="1:16" s="201" customFormat="1" ht="12.75">
      <c r="A43" s="257" t="s">
        <v>566</v>
      </c>
      <c r="B43" s="258" t="s">
        <v>567</v>
      </c>
      <c r="C43" s="259"/>
      <c r="D43" s="258">
        <v>23916</v>
      </c>
      <c r="E43" s="259"/>
      <c r="F43" s="260">
        <v>0.7777</v>
      </c>
      <c r="G43" s="259"/>
      <c r="H43" s="261">
        <v>18599.6</v>
      </c>
      <c r="I43" s="259"/>
      <c r="J43" s="262">
        <v>0.151</v>
      </c>
      <c r="K43" s="259"/>
      <c r="L43" s="263">
        <v>3611.32</v>
      </c>
      <c r="M43" s="259"/>
      <c r="N43" s="264">
        <v>0.009342</v>
      </c>
      <c r="O43" s="259"/>
      <c r="P43" s="264">
        <v>0.25418</v>
      </c>
    </row>
    <row r="44" spans="1:16" s="201" customFormat="1" ht="12.75">
      <c r="A44" s="267" t="s">
        <v>566</v>
      </c>
      <c r="B44" s="258" t="s">
        <v>567</v>
      </c>
      <c r="C44" s="259"/>
      <c r="D44" s="258">
        <v>10000</v>
      </c>
      <c r="E44" s="259"/>
      <c r="F44" s="260">
        <v>0.2365</v>
      </c>
      <c r="G44" s="259"/>
      <c r="H44" s="261">
        <v>2365</v>
      </c>
      <c r="I44" s="259"/>
      <c r="J44" s="262">
        <v>0.151</v>
      </c>
      <c r="K44" s="259"/>
      <c r="L44" s="263">
        <v>1510</v>
      </c>
      <c r="M44" s="259"/>
      <c r="N44" s="264">
        <v>0.003906</v>
      </c>
      <c r="O44" s="259"/>
      <c r="P44" s="264">
        <v>0.10628</v>
      </c>
    </row>
    <row r="45" spans="1:16" s="201" customFormat="1" ht="12.75">
      <c r="A45" s="267" t="s">
        <v>568</v>
      </c>
      <c r="B45" s="258" t="s">
        <v>569</v>
      </c>
      <c r="C45" s="259"/>
      <c r="D45" s="258">
        <v>1091</v>
      </c>
      <c r="E45" s="259"/>
      <c r="F45" s="260">
        <v>1.9079</v>
      </c>
      <c r="G45" s="259"/>
      <c r="H45" s="261">
        <v>2081.53</v>
      </c>
      <c r="I45" s="259"/>
      <c r="J45" s="262">
        <v>1.6</v>
      </c>
      <c r="K45" s="259"/>
      <c r="L45" s="263">
        <v>1745.6</v>
      </c>
      <c r="M45" s="259"/>
      <c r="N45" s="264">
        <v>0.000222</v>
      </c>
      <c r="O45" s="259"/>
      <c r="P45" s="264">
        <v>0.122863</v>
      </c>
    </row>
    <row r="46" spans="1:16" s="201" customFormat="1" ht="12.75">
      <c r="A46" s="257" t="s">
        <v>570</v>
      </c>
      <c r="B46" s="258" t="s">
        <v>571</v>
      </c>
      <c r="C46" s="259"/>
      <c r="D46" s="258">
        <v>40</v>
      </c>
      <c r="E46" s="259"/>
      <c r="F46" s="260">
        <v>502.3115</v>
      </c>
      <c r="G46" s="259"/>
      <c r="H46" s="261">
        <v>20092.46</v>
      </c>
      <c r="I46" s="259"/>
      <c r="J46" s="262">
        <v>126.0582</v>
      </c>
      <c r="K46" s="259"/>
      <c r="L46" s="263">
        <v>5042.33</v>
      </c>
      <c r="M46" s="259"/>
      <c r="N46" s="264">
        <v>0.010768</v>
      </c>
      <c r="O46" s="259"/>
      <c r="P46" s="264">
        <v>0.3549</v>
      </c>
    </row>
    <row r="47" spans="1:16" s="201" customFormat="1" ht="12.75">
      <c r="A47" s="269" t="s">
        <v>104</v>
      </c>
      <c r="B47" s="270"/>
      <c r="C47" s="271">
        <v>603</v>
      </c>
      <c r="D47" s="272"/>
      <c r="E47" s="273">
        <v>614</v>
      </c>
      <c r="F47" s="274"/>
      <c r="G47" s="275">
        <v>625</v>
      </c>
      <c r="H47" s="276">
        <f>SUM(H16:H46)</f>
        <v>787187.7799999999</v>
      </c>
      <c r="I47" s="277">
        <v>636</v>
      </c>
      <c r="J47" s="274"/>
      <c r="K47" s="278">
        <v>647</v>
      </c>
      <c r="L47" s="279">
        <f>SUM(L16:L46)</f>
        <v>253855.37</v>
      </c>
      <c r="M47" s="280">
        <v>658</v>
      </c>
      <c r="N47" s="281"/>
      <c r="O47" s="282">
        <v>669</v>
      </c>
      <c r="P47" s="283">
        <f>SUM(P16:P46)</f>
        <v>17.867417000000003</v>
      </c>
    </row>
    <row r="48" spans="1:16" s="201" customFormat="1" ht="22.5">
      <c r="A48" s="284" t="s">
        <v>572</v>
      </c>
      <c r="B48" s="270"/>
      <c r="C48" s="271">
        <v>604</v>
      </c>
      <c r="D48" s="272"/>
      <c r="E48" s="273">
        <v>615</v>
      </c>
      <c r="F48" s="285"/>
      <c r="G48" s="275">
        <v>626</v>
      </c>
      <c r="H48" s="286"/>
      <c r="I48" s="287">
        <v>637</v>
      </c>
      <c r="J48" s="285"/>
      <c r="K48" s="288">
        <v>648</v>
      </c>
      <c r="L48" s="289"/>
      <c r="M48" s="280">
        <v>659</v>
      </c>
      <c r="N48" s="259"/>
      <c r="O48" s="282">
        <v>670</v>
      </c>
      <c r="P48" s="259"/>
    </row>
    <row r="49" spans="1:16" s="201" customFormat="1" ht="12.75">
      <c r="A49" s="257" t="s">
        <v>573</v>
      </c>
      <c r="B49" s="258" t="s">
        <v>574</v>
      </c>
      <c r="C49" s="259"/>
      <c r="D49" s="258">
        <v>200</v>
      </c>
      <c r="E49" s="259"/>
      <c r="F49" s="290">
        <v>4</v>
      </c>
      <c r="G49" s="259"/>
      <c r="H49" s="261">
        <v>800</v>
      </c>
      <c r="I49" s="259"/>
      <c r="J49" s="262">
        <v>3.3</v>
      </c>
      <c r="K49" s="259"/>
      <c r="L49" s="263">
        <v>660</v>
      </c>
      <c r="M49" s="259"/>
      <c r="N49" s="264">
        <v>0.011597</v>
      </c>
      <c r="O49" s="259"/>
      <c r="P49" s="264">
        <v>0.046454</v>
      </c>
    </row>
    <row r="50" spans="1:16" s="201" customFormat="1" ht="12.75">
      <c r="A50" s="257" t="s">
        <v>573</v>
      </c>
      <c r="B50" s="258" t="s">
        <v>574</v>
      </c>
      <c r="C50" s="259"/>
      <c r="D50" s="258">
        <v>2299</v>
      </c>
      <c r="E50" s="259"/>
      <c r="F50" s="291">
        <v>11.3953</v>
      </c>
      <c r="G50" s="259"/>
      <c r="H50" s="261">
        <v>26197.9</v>
      </c>
      <c r="I50" s="259"/>
      <c r="J50" s="262">
        <v>3.3</v>
      </c>
      <c r="K50" s="259"/>
      <c r="L50" s="263">
        <v>7586.7</v>
      </c>
      <c r="M50" s="259"/>
      <c r="N50" s="264">
        <v>0.133309</v>
      </c>
      <c r="O50" s="259"/>
      <c r="P50" s="264">
        <v>0.533984</v>
      </c>
    </row>
    <row r="51" spans="1:16" s="201" customFormat="1" ht="12.75">
      <c r="A51" s="257" t="s">
        <v>575</v>
      </c>
      <c r="B51" s="258" t="s">
        <v>576</v>
      </c>
      <c r="C51" s="259"/>
      <c r="D51" s="258">
        <v>1400</v>
      </c>
      <c r="E51" s="259"/>
      <c r="F51" s="290">
        <v>7.2075</v>
      </c>
      <c r="G51" s="259"/>
      <c r="H51" s="261">
        <v>10090.5</v>
      </c>
      <c r="I51" s="259"/>
      <c r="J51" s="262">
        <v>2.43</v>
      </c>
      <c r="K51" s="259"/>
      <c r="L51" s="263">
        <v>3402</v>
      </c>
      <c r="M51" s="259"/>
      <c r="N51" s="264">
        <v>0.110791</v>
      </c>
      <c r="O51" s="259"/>
      <c r="P51" s="264">
        <v>0.239447</v>
      </c>
    </row>
    <row r="52" spans="1:16" s="201" customFormat="1" ht="12.75">
      <c r="A52" s="257" t="s">
        <v>577</v>
      </c>
      <c r="B52" s="260" t="s">
        <v>578</v>
      </c>
      <c r="C52" s="259"/>
      <c r="D52" s="260">
        <v>347</v>
      </c>
      <c r="E52" s="259"/>
      <c r="F52" s="292">
        <v>30.7985</v>
      </c>
      <c r="G52" s="259"/>
      <c r="H52" s="293">
        <v>10687.09</v>
      </c>
      <c r="I52" s="259"/>
      <c r="J52" s="294">
        <v>15.5886</v>
      </c>
      <c r="K52" s="259"/>
      <c r="L52" s="293">
        <v>5409.24</v>
      </c>
      <c r="M52" s="259"/>
      <c r="N52" s="292">
        <v>0.032057</v>
      </c>
      <c r="O52" s="259"/>
      <c r="P52" s="295">
        <v>0.380726</v>
      </c>
    </row>
    <row r="53" spans="1:16" s="201" customFormat="1" ht="12.75">
      <c r="A53" s="292" t="s">
        <v>579</v>
      </c>
      <c r="B53" s="260" t="s">
        <v>580</v>
      </c>
      <c r="C53" s="259"/>
      <c r="D53" s="260">
        <v>2530</v>
      </c>
      <c r="E53" s="259"/>
      <c r="F53" s="292">
        <v>9.7472</v>
      </c>
      <c r="G53" s="259"/>
      <c r="H53" s="293">
        <v>24660.54</v>
      </c>
      <c r="I53" s="259"/>
      <c r="J53" s="294">
        <v>5.9308</v>
      </c>
      <c r="K53" s="259"/>
      <c r="L53" s="293">
        <v>15004.92</v>
      </c>
      <c r="M53" s="259"/>
      <c r="N53" s="295">
        <v>0.078454</v>
      </c>
      <c r="O53" s="259"/>
      <c r="P53" s="295">
        <v>1.05611</v>
      </c>
    </row>
    <row r="54" spans="1:16" s="201" customFormat="1" ht="12.75">
      <c r="A54" s="292" t="s">
        <v>581</v>
      </c>
      <c r="B54" s="260" t="s">
        <v>582</v>
      </c>
      <c r="C54" s="259"/>
      <c r="D54" s="260">
        <v>1663</v>
      </c>
      <c r="E54" s="259"/>
      <c r="F54" s="292">
        <v>9.2988</v>
      </c>
      <c r="G54" s="259"/>
      <c r="H54" s="293">
        <v>15463.94</v>
      </c>
      <c r="I54" s="259"/>
      <c r="J54" s="294">
        <v>4.17</v>
      </c>
      <c r="K54" s="259"/>
      <c r="L54" s="293">
        <v>6934.71</v>
      </c>
      <c r="M54" s="259"/>
      <c r="N54" s="295">
        <v>0.099035</v>
      </c>
      <c r="O54" s="259"/>
      <c r="P54" s="295">
        <v>0.488094</v>
      </c>
    </row>
    <row r="55" spans="1:16" s="201" customFormat="1" ht="12.75">
      <c r="A55" s="292" t="s">
        <v>583</v>
      </c>
      <c r="B55" s="260" t="s">
        <v>584</v>
      </c>
      <c r="C55" s="259"/>
      <c r="D55" s="260">
        <v>1200</v>
      </c>
      <c r="E55" s="259"/>
      <c r="F55" s="292">
        <v>12.3967</v>
      </c>
      <c r="G55" s="259"/>
      <c r="H55" s="293">
        <v>14876</v>
      </c>
      <c r="I55" s="259"/>
      <c r="J55" s="294">
        <v>7.0307</v>
      </c>
      <c r="K55" s="259"/>
      <c r="L55" s="293">
        <v>8436.84</v>
      </c>
      <c r="M55" s="259"/>
      <c r="N55" s="295">
        <v>0.01611</v>
      </c>
      <c r="O55" s="259"/>
      <c r="P55" s="295">
        <v>0.593821</v>
      </c>
    </row>
    <row r="56" spans="1:16" s="201" customFormat="1" ht="12.75">
      <c r="A56" s="292" t="s">
        <v>583</v>
      </c>
      <c r="B56" s="260" t="s">
        <v>584</v>
      </c>
      <c r="C56" s="259"/>
      <c r="D56" s="260">
        <v>1450</v>
      </c>
      <c r="E56" s="259"/>
      <c r="F56" s="296">
        <v>11.6622</v>
      </c>
      <c r="G56" s="259"/>
      <c r="H56" s="293">
        <v>16910.17</v>
      </c>
      <c r="I56" s="259"/>
      <c r="J56" s="294">
        <v>7.0307</v>
      </c>
      <c r="K56" s="259"/>
      <c r="L56" s="293">
        <v>10194.52</v>
      </c>
      <c r="M56" s="259"/>
      <c r="N56" s="295">
        <v>0.019467</v>
      </c>
      <c r="O56" s="259"/>
      <c r="P56" s="295">
        <v>0.717533</v>
      </c>
    </row>
    <row r="57" spans="1:16" s="201" customFormat="1" ht="22.5">
      <c r="A57" s="284" t="s">
        <v>585</v>
      </c>
      <c r="B57" s="270"/>
      <c r="C57" s="271">
        <v>605</v>
      </c>
      <c r="D57" s="297"/>
      <c r="E57" s="273">
        <v>616</v>
      </c>
      <c r="F57" s="298"/>
      <c r="G57" s="277">
        <v>627</v>
      </c>
      <c r="H57" s="299">
        <f>SUM(H49:H56)</f>
        <v>119686.14</v>
      </c>
      <c r="I57" s="273">
        <v>638</v>
      </c>
      <c r="J57" s="274"/>
      <c r="K57" s="277">
        <v>649</v>
      </c>
      <c r="L57" s="299">
        <f>SUM(L49:L56)</f>
        <v>57628.93000000001</v>
      </c>
      <c r="M57" s="300">
        <v>660</v>
      </c>
      <c r="N57" s="301"/>
      <c r="O57" s="277">
        <v>671</v>
      </c>
      <c r="P57" s="302">
        <f>SUM(P49:P56)</f>
        <v>4.056169</v>
      </c>
    </row>
    <row r="58" spans="1:16" s="201" customFormat="1" ht="12.75">
      <c r="A58" s="303" t="s">
        <v>586</v>
      </c>
      <c r="B58" s="270"/>
      <c r="C58" s="271">
        <v>606</v>
      </c>
      <c r="D58" s="297"/>
      <c r="E58" s="273">
        <v>617</v>
      </c>
      <c r="F58" s="304"/>
      <c r="G58" s="277">
        <v>628</v>
      </c>
      <c r="H58" s="305"/>
      <c r="I58" s="273">
        <v>639</v>
      </c>
      <c r="J58" s="285"/>
      <c r="K58" s="277">
        <v>650</v>
      </c>
      <c r="L58" s="305"/>
      <c r="M58" s="300">
        <v>661</v>
      </c>
      <c r="N58" s="306"/>
      <c r="O58" s="277">
        <v>672</v>
      </c>
      <c r="P58" s="306"/>
    </row>
    <row r="59" spans="1:16" s="201" customFormat="1" ht="12.75">
      <c r="A59" s="284" t="s">
        <v>103</v>
      </c>
      <c r="B59" s="270"/>
      <c r="C59" s="271">
        <v>607</v>
      </c>
      <c r="D59" s="297"/>
      <c r="E59" s="273">
        <v>618</v>
      </c>
      <c r="F59" s="304"/>
      <c r="G59" s="277">
        <v>629</v>
      </c>
      <c r="H59" s="305"/>
      <c r="I59" s="273">
        <v>640</v>
      </c>
      <c r="J59" s="285"/>
      <c r="K59" s="277">
        <v>651</v>
      </c>
      <c r="L59" s="305"/>
      <c r="M59" s="300">
        <v>662</v>
      </c>
      <c r="N59" s="306"/>
      <c r="O59" s="277">
        <v>673</v>
      </c>
      <c r="P59" s="306"/>
    </row>
    <row r="60" spans="1:16" s="201" customFormat="1" ht="12.75">
      <c r="A60" s="284" t="s">
        <v>104</v>
      </c>
      <c r="B60" s="270"/>
      <c r="C60" s="271">
        <v>608</v>
      </c>
      <c r="D60" s="307"/>
      <c r="E60" s="271">
        <v>619</v>
      </c>
      <c r="F60" s="308"/>
      <c r="G60" s="271">
        <v>630</v>
      </c>
      <c r="H60" s="309"/>
      <c r="I60" s="273">
        <v>641</v>
      </c>
      <c r="J60" s="308"/>
      <c r="K60" s="277">
        <v>652</v>
      </c>
      <c r="L60" s="309"/>
      <c r="M60" s="277">
        <v>663</v>
      </c>
      <c r="N60" s="310"/>
      <c r="O60" s="277">
        <v>674</v>
      </c>
      <c r="P60" s="311"/>
    </row>
    <row r="61" spans="1:16" s="201" customFormat="1" ht="22.5">
      <c r="A61" s="284" t="s">
        <v>572</v>
      </c>
      <c r="B61" s="270"/>
      <c r="C61" s="271">
        <v>609</v>
      </c>
      <c r="D61" s="297"/>
      <c r="E61" s="271">
        <v>620</v>
      </c>
      <c r="F61" s="304"/>
      <c r="G61" s="271">
        <v>631</v>
      </c>
      <c r="H61" s="305"/>
      <c r="I61" s="273">
        <v>642</v>
      </c>
      <c r="J61" s="285"/>
      <c r="K61" s="277">
        <v>653</v>
      </c>
      <c r="L61" s="305"/>
      <c r="M61" s="277">
        <v>664</v>
      </c>
      <c r="N61" s="306"/>
      <c r="O61" s="277">
        <v>675</v>
      </c>
      <c r="P61" s="306"/>
    </row>
    <row r="62" spans="1:16" s="201" customFormat="1" ht="12.75">
      <c r="A62" s="312" t="s">
        <v>587</v>
      </c>
      <c r="B62" s="313"/>
      <c r="C62" s="271">
        <v>610</v>
      </c>
      <c r="D62" s="307"/>
      <c r="E62" s="271">
        <v>621</v>
      </c>
      <c r="F62" s="308"/>
      <c r="G62" s="271">
        <v>632</v>
      </c>
      <c r="H62" s="314"/>
      <c r="I62" s="273">
        <v>643</v>
      </c>
      <c r="J62" s="315"/>
      <c r="K62" s="277">
        <v>654</v>
      </c>
      <c r="L62" s="316"/>
      <c r="M62" s="300">
        <v>665</v>
      </c>
      <c r="N62" s="317"/>
      <c r="O62" s="318">
        <v>676</v>
      </c>
      <c r="P62" s="319"/>
    </row>
    <row r="63" spans="1:16" s="201" customFormat="1" ht="12.75">
      <c r="A63" s="320" t="s">
        <v>588</v>
      </c>
      <c r="B63" s="321"/>
      <c r="C63" s="322">
        <v>611</v>
      </c>
      <c r="D63" s="323"/>
      <c r="E63" s="271">
        <v>622</v>
      </c>
      <c r="F63" s="324"/>
      <c r="G63" s="271">
        <v>633</v>
      </c>
      <c r="H63" s="325">
        <f>H47+H57</f>
        <v>906873.9199999999</v>
      </c>
      <c r="I63" s="273">
        <v>644</v>
      </c>
      <c r="J63" s="315"/>
      <c r="K63" s="277">
        <v>655</v>
      </c>
      <c r="L63" s="316">
        <f>L47+L57</f>
        <v>311484.3</v>
      </c>
      <c r="M63" s="300">
        <v>666</v>
      </c>
      <c r="N63" s="317"/>
      <c r="O63" s="318">
        <v>677</v>
      </c>
      <c r="P63" s="326">
        <f>P57+P47</f>
        <v>21.923586000000004</v>
      </c>
    </row>
    <row r="64" spans="1:16" s="201" customFormat="1" ht="12.75">
      <c r="A64" s="327"/>
      <c r="B64" s="327"/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327"/>
      <c r="P64" s="327"/>
    </row>
    <row r="65" spans="1:16" s="201" customFormat="1" ht="15">
      <c r="A65" s="328" t="s">
        <v>589</v>
      </c>
      <c r="B65" s="329"/>
      <c r="C65" s="329"/>
      <c r="D65" s="329"/>
      <c r="E65" s="329"/>
      <c r="F65" s="329"/>
      <c r="G65" s="329"/>
      <c r="H65" s="329"/>
      <c r="I65" s="329"/>
      <c r="J65" s="329"/>
      <c r="K65" s="329"/>
      <c r="L65" s="329"/>
      <c r="M65" s="329"/>
      <c r="N65" s="328" t="s">
        <v>590</v>
      </c>
      <c r="O65" s="327"/>
      <c r="P65" s="327"/>
    </row>
    <row r="66" spans="1:15" s="201" customFormat="1" ht="12.75">
      <c r="A66" s="330"/>
      <c r="B66" s="330"/>
      <c r="C66" s="330"/>
      <c r="D66" s="331"/>
      <c r="E66" s="330"/>
      <c r="F66" s="332"/>
      <c r="G66" s="330"/>
      <c r="H66" s="330"/>
      <c r="I66" s="330"/>
      <c r="J66" s="332"/>
      <c r="K66" s="330"/>
      <c r="L66" s="333"/>
      <c r="M66" s="330"/>
      <c r="N66" s="334"/>
      <c r="O66" s="330"/>
    </row>
    <row r="67" s="201" customFormat="1" ht="12.75"/>
    <row r="68" s="201" customFormat="1" ht="12.75"/>
    <row r="69" s="201" customFormat="1" ht="12.75"/>
    <row r="70" s="201" customFormat="1" ht="12.75"/>
    <row r="71" s="201" customFormat="1" ht="12.75"/>
    <row r="72" s="201" customFormat="1" ht="12.75"/>
    <row r="73" s="201" customFormat="1" ht="12.75"/>
    <row r="74" s="201" customFormat="1" ht="12.75"/>
    <row r="75" s="201" customFormat="1" ht="12.75"/>
    <row r="76" s="201" customFormat="1" ht="12.75"/>
    <row r="77" s="201" customFormat="1" ht="12.75"/>
    <row r="78" s="201" customFormat="1" ht="12.75"/>
    <row r="79" s="201" customFormat="1" ht="12.75"/>
    <row r="80" s="201" customFormat="1" ht="12.75"/>
    <row r="81" s="201" customFormat="1" ht="12.75"/>
    <row r="82" s="201" customFormat="1" ht="12.75"/>
    <row r="83" s="201" customFormat="1" ht="12.75"/>
    <row r="84" s="201" customFormat="1" ht="12.75"/>
    <row r="85" s="201" customFormat="1" ht="12.75"/>
    <row r="86" s="201" customFormat="1" ht="12.75"/>
    <row r="87" s="201" customFormat="1" ht="12.75"/>
    <row r="88" s="201" customFormat="1" ht="12.75"/>
    <row r="89" s="201" customFormat="1" ht="12.75"/>
    <row r="90" s="201" customFormat="1" ht="12.75"/>
    <row r="91" s="201" customFormat="1" ht="12.75"/>
    <row r="92" s="201" customFormat="1" ht="12.75"/>
    <row r="93" s="201" customFormat="1" ht="12.75"/>
    <row r="94" s="201" customFormat="1" ht="12.75"/>
    <row r="95" s="201" customFormat="1" ht="12.75"/>
    <row r="96" s="201" customFormat="1" ht="12.75"/>
    <row r="97" s="201" customFormat="1" ht="12.75"/>
    <row r="98" s="201" customFormat="1" ht="12.75"/>
    <row r="99" s="201" customFormat="1" ht="12.75"/>
    <row r="100" s="201" customFormat="1" ht="12.75"/>
    <row r="101" s="201" customFormat="1" ht="12.75"/>
    <row r="102" s="201" customFormat="1" ht="12.75"/>
    <row r="103" s="201" customFormat="1" ht="12.75"/>
    <row r="104" s="201" customFormat="1" ht="12.75"/>
    <row r="105" s="201" customFormat="1" ht="12.75"/>
    <row r="106" s="201" customFormat="1" ht="12.75"/>
    <row r="107" s="201" customFormat="1" ht="12.75"/>
    <row r="108" s="201" customFormat="1" ht="12.75"/>
    <row r="109" spans="1:15" ht="12.75">
      <c r="A109" s="201"/>
      <c r="B109" s="201"/>
      <c r="C109" s="201"/>
      <c r="D109" s="201"/>
      <c r="E109" s="201"/>
      <c r="F109" s="201"/>
      <c r="G109" s="201"/>
      <c r="H109" s="201"/>
      <c r="I109" s="201"/>
      <c r="J109" s="201"/>
      <c r="K109" s="201"/>
      <c r="L109" s="201"/>
      <c r="M109" s="201"/>
      <c r="N109" s="201"/>
      <c r="O109" s="201"/>
    </row>
    <row r="110" spans="1:15" ht="12.75">
      <c r="A110" s="201"/>
      <c r="B110" s="201"/>
      <c r="C110" s="201"/>
      <c r="D110" s="201"/>
      <c r="E110" s="201"/>
      <c r="F110" s="201"/>
      <c r="G110" s="201"/>
      <c r="H110" s="201"/>
      <c r="I110" s="201"/>
      <c r="J110" s="201"/>
      <c r="K110" s="201"/>
      <c r="L110" s="201"/>
      <c r="M110" s="201"/>
      <c r="N110" s="201"/>
      <c r="O110" s="201"/>
    </row>
    <row r="111" spans="1:15" ht="12.75">
      <c r="A111" s="201"/>
      <c r="B111" s="201"/>
      <c r="C111" s="201"/>
      <c r="D111" s="201"/>
      <c r="E111" s="201"/>
      <c r="F111" s="201"/>
      <c r="G111" s="201"/>
      <c r="H111" s="201"/>
      <c r="I111" s="201"/>
      <c r="J111" s="201"/>
      <c r="K111" s="201"/>
      <c r="L111" s="201"/>
      <c r="M111" s="201"/>
      <c r="N111" s="201"/>
      <c r="O111" s="201"/>
    </row>
    <row r="112" spans="1:15" ht="12.75">
      <c r="A112" s="201"/>
      <c r="B112" s="201"/>
      <c r="C112" s="201"/>
      <c r="D112" s="201"/>
      <c r="E112" s="201"/>
      <c r="F112" s="201"/>
      <c r="G112" s="201"/>
      <c r="H112" s="201"/>
      <c r="I112" s="201"/>
      <c r="J112" s="201"/>
      <c r="K112" s="201"/>
      <c r="L112" s="201"/>
      <c r="M112" s="201"/>
      <c r="N112" s="201"/>
      <c r="O112" s="201"/>
    </row>
    <row r="113" spans="1:15" ht="12.75">
      <c r="A113" s="201"/>
      <c r="B113" s="201"/>
      <c r="C113" s="201"/>
      <c r="D113" s="201"/>
      <c r="E113" s="201"/>
      <c r="F113" s="201"/>
      <c r="G113" s="201"/>
      <c r="H113" s="201"/>
      <c r="I113" s="201"/>
      <c r="J113" s="201"/>
      <c r="K113" s="201"/>
      <c r="L113" s="201"/>
      <c r="M113" s="201"/>
      <c r="N113" s="201"/>
      <c r="O113" s="201"/>
    </row>
    <row r="114" spans="1:15" ht="12.75">
      <c r="A114" s="201"/>
      <c r="B114" s="201"/>
      <c r="C114" s="201"/>
      <c r="D114" s="201"/>
      <c r="E114" s="201"/>
      <c r="F114" s="201"/>
      <c r="G114" s="201"/>
      <c r="H114" s="201"/>
      <c r="I114" s="201"/>
      <c r="J114" s="201"/>
      <c r="K114" s="201"/>
      <c r="L114" s="201"/>
      <c r="M114" s="201"/>
      <c r="N114" s="201"/>
      <c r="O114" s="201"/>
    </row>
    <row r="115" spans="1:15" ht="12.75">
      <c r="A115" s="201"/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</row>
    <row r="116" spans="1:15" ht="12.75">
      <c r="A116" s="201"/>
      <c r="B116" s="201"/>
      <c r="C116" s="201"/>
      <c r="D116" s="201"/>
      <c r="E116" s="201"/>
      <c r="F116" s="201"/>
      <c r="G116" s="201"/>
      <c r="H116" s="201"/>
      <c r="I116" s="201"/>
      <c r="J116" s="201"/>
      <c r="K116" s="201"/>
      <c r="L116" s="201"/>
      <c r="M116" s="201"/>
      <c r="N116" s="201"/>
      <c r="O116" s="201"/>
    </row>
    <row r="117" spans="1:15" ht="12.75">
      <c r="A117" s="201"/>
      <c r="B117" s="201"/>
      <c r="C117" s="201"/>
      <c r="D117" s="201"/>
      <c r="E117" s="201"/>
      <c r="F117" s="201"/>
      <c r="G117" s="201"/>
      <c r="H117" s="201"/>
      <c r="I117" s="201"/>
      <c r="J117" s="201"/>
      <c r="K117" s="201"/>
      <c r="L117" s="201"/>
      <c r="M117" s="201"/>
      <c r="N117" s="201"/>
      <c r="O117" s="201"/>
    </row>
  </sheetData>
  <sheetProtection/>
  <mergeCells count="20">
    <mergeCell ref="L9:L12"/>
    <mergeCell ref="M9:M13"/>
    <mergeCell ref="N9:N12"/>
    <mergeCell ref="O9:O13"/>
    <mergeCell ref="P9:P12"/>
    <mergeCell ref="A10:A12"/>
    <mergeCell ref="B10:B12"/>
    <mergeCell ref="A13:B13"/>
    <mergeCell ref="F9:F12"/>
    <mergeCell ref="G9:G13"/>
    <mergeCell ref="H9:H12"/>
    <mergeCell ref="I9:I13"/>
    <mergeCell ref="J9:J12"/>
    <mergeCell ref="K9:K13"/>
    <mergeCell ref="A1:D1"/>
    <mergeCell ref="A3:D3"/>
    <mergeCell ref="A9:B9"/>
    <mergeCell ref="C9:C13"/>
    <mergeCell ref="D9:D12"/>
    <mergeCell ref="E9:E13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:C6"/>
    </sheetView>
  </sheetViews>
  <sheetFormatPr defaultColWidth="9.140625" defaultRowHeight="12.75"/>
  <cols>
    <col min="1" max="1" width="7.140625" style="0" customWidth="1"/>
    <col min="2" max="2" width="27.00390625" style="0" customWidth="1"/>
    <col min="3" max="3" width="21.7109375" style="0" customWidth="1"/>
    <col min="4" max="4" width="18.00390625" style="0" customWidth="1"/>
  </cols>
  <sheetData>
    <row r="1" spans="1:2" ht="12.75">
      <c r="A1" s="4" t="s">
        <v>489</v>
      </c>
      <c r="B1" s="4"/>
    </row>
    <row r="2" spans="1:2" ht="12.75">
      <c r="A2" s="4" t="s">
        <v>510</v>
      </c>
      <c r="B2" s="59"/>
    </row>
    <row r="3" spans="1:2" ht="12.75">
      <c r="A3" s="4" t="s">
        <v>498</v>
      </c>
      <c r="B3" s="4"/>
    </row>
    <row r="4" spans="1:2" ht="12.75">
      <c r="A4" s="4" t="s">
        <v>499</v>
      </c>
      <c r="B4" s="59"/>
    </row>
    <row r="5" spans="1:2" ht="12.75">
      <c r="A5" s="4" t="s">
        <v>490</v>
      </c>
      <c r="B5" s="59"/>
    </row>
    <row r="6" spans="1:2" ht="12" customHeight="1">
      <c r="A6" s="4" t="s">
        <v>491</v>
      </c>
      <c r="B6" s="59"/>
    </row>
    <row r="7" spans="1:2" ht="12.75">
      <c r="A7" s="4"/>
      <c r="B7" s="4"/>
    </row>
    <row r="8" spans="1:2" ht="12.75">
      <c r="A8" s="4"/>
      <c r="B8" s="4"/>
    </row>
    <row r="9" spans="1:2" ht="12.75">
      <c r="A9" s="4"/>
      <c r="B9" s="4"/>
    </row>
    <row r="13" spans="1:7" ht="12.75">
      <c r="A13" s="114" t="s">
        <v>111</v>
      </c>
      <c r="B13" s="114"/>
      <c r="C13" s="114"/>
      <c r="D13" s="114"/>
      <c r="E13" s="19"/>
      <c r="F13" s="19"/>
      <c r="G13" s="19"/>
    </row>
    <row r="14" spans="1:7" ht="12.75">
      <c r="A14" s="114" t="s">
        <v>112</v>
      </c>
      <c r="B14" s="114"/>
      <c r="C14" s="114"/>
      <c r="D14" s="114"/>
      <c r="E14" s="19"/>
      <c r="F14" s="19"/>
      <c r="G14" s="19"/>
    </row>
    <row r="15" spans="1:4" ht="12.75">
      <c r="A15" s="115" t="s">
        <v>516</v>
      </c>
      <c r="B15" s="123"/>
      <c r="C15" s="123"/>
      <c r="D15" s="123"/>
    </row>
    <row r="17" spans="1:4" ht="22.5">
      <c r="A17" s="6" t="s">
        <v>183</v>
      </c>
      <c r="B17" s="6" t="s">
        <v>197</v>
      </c>
      <c r="C17" s="6" t="s">
        <v>216</v>
      </c>
      <c r="D17" s="6" t="s">
        <v>229</v>
      </c>
    </row>
    <row r="18" spans="1:4" ht="12.75">
      <c r="A18" s="8">
        <v>1</v>
      </c>
      <c r="B18" s="8">
        <v>2</v>
      </c>
      <c r="C18" s="8">
        <v>3</v>
      </c>
      <c r="D18" s="8">
        <v>4</v>
      </c>
    </row>
    <row r="19" spans="1:4" ht="12.75">
      <c r="A19" s="8">
        <v>1</v>
      </c>
      <c r="B19" s="2" t="s">
        <v>231</v>
      </c>
      <c r="C19" s="33">
        <v>311484.3</v>
      </c>
      <c r="D19" s="32">
        <f>SUM(C19/C25)*100</f>
        <v>23.911168120051506</v>
      </c>
    </row>
    <row r="20" spans="1:4" ht="12.75">
      <c r="A20" s="8">
        <v>2</v>
      </c>
      <c r="B20" s="2" t="s">
        <v>232</v>
      </c>
      <c r="C20" s="33">
        <v>409764.61</v>
      </c>
      <c r="D20" s="32">
        <f>(C20/C25)*100</f>
        <v>31.455680043447902</v>
      </c>
    </row>
    <row r="21" spans="1:4" ht="12.75">
      <c r="A21" s="8">
        <v>3</v>
      </c>
      <c r="B21" s="2" t="s">
        <v>218</v>
      </c>
      <c r="C21" s="33">
        <v>0</v>
      </c>
      <c r="D21" s="32">
        <f>C21/C25*100</f>
        <v>0</v>
      </c>
    </row>
    <row r="22" spans="1:4" ht="12.75">
      <c r="A22" s="8">
        <v>4</v>
      </c>
      <c r="B22" s="2" t="s">
        <v>50</v>
      </c>
      <c r="C22" s="33">
        <v>570000</v>
      </c>
      <c r="D22" s="32">
        <f>SUM(C22/C25)*100</f>
        <v>43.756188765948586</v>
      </c>
    </row>
    <row r="23" spans="1:4" ht="12.75">
      <c r="A23" s="8">
        <v>5</v>
      </c>
      <c r="B23" s="2" t="s">
        <v>233</v>
      </c>
      <c r="C23" s="33">
        <v>11423.96</v>
      </c>
      <c r="D23" s="32">
        <f>SUM(C23/C25)*100</f>
        <v>0.8769630705520105</v>
      </c>
    </row>
    <row r="24" spans="1:4" ht="12.75">
      <c r="A24" s="8">
        <v>6</v>
      </c>
      <c r="B24" s="2" t="s">
        <v>234</v>
      </c>
      <c r="C24" s="33">
        <v>0</v>
      </c>
      <c r="D24" s="32">
        <v>0</v>
      </c>
    </row>
    <row r="25" spans="1:4" ht="12.75">
      <c r="A25" s="1"/>
      <c r="B25" s="2" t="s">
        <v>230</v>
      </c>
      <c r="C25" s="33">
        <f>C19+C20+C22+C23</f>
        <v>1302672.8699999999</v>
      </c>
      <c r="D25" s="32">
        <f>SUM(D19:D24)</f>
        <v>100.00000000000001</v>
      </c>
    </row>
    <row r="29" ht="12.75">
      <c r="B29" s="4"/>
    </row>
    <row r="30" spans="1:10" ht="26.25" customHeight="1">
      <c r="A30" s="4" t="s">
        <v>291</v>
      </c>
      <c r="B30" s="117" t="s">
        <v>496</v>
      </c>
      <c r="C30" s="117"/>
      <c r="D30" s="116" t="s">
        <v>393</v>
      </c>
      <c r="E30" s="116"/>
      <c r="F30" s="4"/>
      <c r="G30" s="4"/>
      <c r="H30" s="4"/>
      <c r="I30" s="4"/>
      <c r="J30" s="4"/>
    </row>
    <row r="31" spans="1:10" ht="12.75">
      <c r="A31" s="130" t="s">
        <v>502</v>
      </c>
      <c r="B31" s="130"/>
      <c r="C31" s="130"/>
      <c r="D31" s="50"/>
      <c r="E31" s="50"/>
      <c r="F31" s="4"/>
      <c r="G31" s="4"/>
      <c r="H31" s="4"/>
      <c r="I31" s="4"/>
      <c r="J31" s="4"/>
    </row>
    <row r="32" spans="2:7" ht="12.75">
      <c r="B32" s="90"/>
      <c r="C32" s="4"/>
      <c r="D32" s="4"/>
      <c r="E32" s="4"/>
      <c r="F32" s="4"/>
      <c r="G32" s="4"/>
    </row>
  </sheetData>
  <sheetProtection/>
  <mergeCells count="6">
    <mergeCell ref="A31:C31"/>
    <mergeCell ref="A15:D15"/>
    <mergeCell ref="B30:C30"/>
    <mergeCell ref="D30:E30"/>
    <mergeCell ref="A13:D13"/>
    <mergeCell ref="A14:D14"/>
  </mergeCells>
  <printOptions horizontalCentered="1"/>
  <pageMargins left="0.7086614173228347" right="0.7086614173228347" top="0.629921259842519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Nova banka A.D. Bijeljina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sladjanam</dc:creator>
  <cp:keywords/>
  <dc:description/>
  <cp:lastModifiedBy>Korisnik</cp:lastModifiedBy>
  <cp:lastPrinted>2015-04-24T06:32:33Z</cp:lastPrinted>
  <dcterms:created xsi:type="dcterms:W3CDTF">2008-07-04T06:50:58Z</dcterms:created>
  <dcterms:modified xsi:type="dcterms:W3CDTF">2015-04-24T06:44:34Z</dcterms:modified>
  <cp:category/>
  <cp:version/>
  <cp:contentType/>
  <cp:contentStatus/>
</cp:coreProperties>
</file>