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tabRatio="928" firstSheet="3" activeTab="6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UDJELI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uspjeha'!$A$1:$F$74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<sst xmlns="http://schemas.openxmlformats.org/spreadsheetml/2006/main" count="1138" uniqueCount="646">
  <si>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</si>
  <si>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</si>
  <si>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</si>
  <si>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</si>
  <si>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</si>
  <si>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</si>
  <si>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</si>
  <si>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</si>
  <si>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</si>
  <si>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</si>
  <si>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</si>
  <si>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</si>
  <si>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</si>
  <si>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</si>
  <si>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</si>
  <si>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</si>
  <si>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</si>
  <si>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</si>
  <si>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</si>
  <si>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</si>
  <si>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</si>
  <si>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</si>
  <si>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</si>
  <si>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</si>
  <si>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</si>
  <si>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</si>
  <si>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</si>
  <si>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</si>
  <si>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</si>
  <si>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</si>
  <si>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</si>
  <si>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</si>
  <si>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</si>
  <si>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</si>
  <si>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</si>
  <si>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</si>
  <si>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</si>
  <si>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</si>
  <si>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</si>
  <si>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</si>
  <si>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</si>
  <si>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</si>
  <si>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</si>
  <si>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</si>
  <si>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</si>
  <si>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</si>
  <si>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</si>
  <si>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</si>
  <si>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</si>
  <si>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</si>
  <si>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</si>
  <si>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</si>
  <si>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</si>
  <si>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</si>
  <si>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</si>
  <si>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</si>
  <si>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</si>
  <si>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</si>
  <si>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</si>
  <si>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</si>
  <si>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</si>
  <si>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</si>
  <si>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</si>
  <si>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</si>
  <si>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</si>
  <si>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</si>
  <si>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</si>
  <si>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</si>
  <si>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</si>
  <si>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</si>
  <si>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</si>
  <si>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</si>
  <si>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</si>
  <si>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</si>
  <si>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</si>
  <si>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</si>
  <si>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</si>
  <si>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</si>
  <si>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</si>
  <si>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</si>
  <si>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</si>
  <si>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</si>
  <si>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</si>
  <si>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</si>
  <si>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</si>
  <si>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</si>
  <si>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</si>
  <si>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</si>
  <si>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</si>
  <si>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</si>
  <si>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</si>
  <si>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</si>
  <si>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</si>
  <si>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</si>
  <si>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</si>
  <si>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</si>
  <si>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</si>
  <si>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</si>
  <si>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</si>
  <si>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</si>
  <si>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</si>
  <si>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</si>
  <si>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</si>
  <si>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</si>
  <si>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</si>
  <si>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</si>
  <si>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</si>
  <si>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</si>
  <si>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</si>
  <si>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</si>
  <si>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</si>
  <si>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</si>
  <si>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</si>
  <si>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</si>
  <si>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</si>
  <si>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</si>
  <si>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</si>
  <si>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</si>
  <si>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</si>
  <si>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</si>
  <si>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</si>
  <si>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</si>
  <si>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</si>
  <si>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</si>
  <si>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</si>
  <si>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</si>
  <si>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</si>
  <si>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</si>
  <si>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</si>
  <si>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</si>
  <si>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</si>
  <si>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</si>
  <si>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</si>
  <si>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</si>
  <si>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</si>
  <si>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</si>
  <si>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</si>
  <si>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</si>
  <si>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</si>
  <si>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</si>
  <si>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</si>
  <si>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</si>
  <si>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</si>
  <si>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</si>
  <si>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</si>
  <si>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</si>
  <si>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</si>
  <si>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</si>
  <si>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</si>
  <si>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</si>
  <si>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</si>
  <si>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</si>
  <si>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</si>
  <si>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</si>
  <si>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</si>
  <si>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</si>
  <si>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</si>
  <si>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</si>
  <si>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</si>
  <si>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</si>
  <si>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</si>
  <si>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</si>
  <si>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</si>
  <si>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</si>
  <si>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</si>
  <si>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</si>
  <si>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</si>
  <si>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</si>
  <si>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</si>
  <si>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</si>
  <si>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</si>
  <si>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</si>
  <si>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</si>
  <si>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</si>
  <si>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</si>
  <si>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</si>
  <si>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</si>
  <si>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</si>
  <si>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</si>
  <si>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</si>
  <si>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</si>
  <si>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</si>
  <si>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</si>
  <si>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</si>
  <si>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</si>
  <si>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</si>
  <si>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</si>
  <si>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</si>
  <si>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</si>
  <si>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</si>
  <si>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</si>
  <si>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</si>
  <si>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</si>
  <si>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</si>
  <si>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</si>
  <si>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</si>
  <si>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</si>
  <si>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</si>
  <si>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</si>
  <si>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</si>
  <si>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</si>
  <si>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</si>
  <si>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</si>
  <si>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</si>
  <si>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</si>
  <si>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</si>
  <si>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</si>
  <si>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</si>
  <si>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</si>
  <si>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</si>
  <si>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</si>
  <si>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</si>
  <si>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</si>
  <si>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</si>
  <si>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</si>
  <si>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</si>
  <si>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</si>
  <si>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</si>
  <si>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</si>
  <si>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</si>
  <si>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</si>
  <si>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</si>
  <si>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</si>
  <si>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</si>
  <si>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</si>
  <si>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</si>
  <si>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</si>
  <si>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</si>
  <si>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</si>
  <si>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</si>
  <si>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</si>
  <si>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</si>
  <si>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</si>
  <si>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</si>
  <si>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</si>
  <si>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</si>
  <si>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</si>
  <si>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</si>
  <si>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</si>
  <si>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</si>
  <si>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</si>
  <si>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</si>
  <si>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</si>
  <si>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</si>
  <si>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</si>
  <si>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</si>
  <si>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</si>
  <si>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</si>
  <si>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</si>
  <si>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</si>
  <si>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</si>
  <si>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</si>
  <si>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</si>
  <si>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</si>
  <si>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</si>
  <si>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</si>
  <si>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</si>
  <si>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</si>
  <si>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</si>
  <si>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</si>
  <si>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</si>
  <si>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</si>
  <si>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</si>
  <si>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</si>
  <si>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</si>
  <si>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</si>
  <si>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</si>
  <si>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</si>
  <si>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</si>
  <si>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</si>
  <si>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</si>
  <si>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</si>
  <si>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</si>
  <si>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</si>
  <si>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</si>
  <si>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</si>
  <si>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</si>
  <si>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</si>
  <si>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</si>
  <si>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</si>
  <si>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</si>
  <si>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</si>
  <si>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</si>
  <si>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</si>
  <si>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</si>
  <si>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</si>
  <si>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</si>
  <si>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</si>
  <si>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</si>
  <si>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</si>
  <si>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</si>
  <si>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</si>
  <si>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</si>
  <si>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</si>
  <si>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</si>
  <si>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</si>
  <si>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</si>
  <si>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</si>
  <si>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</si>
  <si>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</si>
  <si>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</si>
  <si>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</si>
  <si>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</si>
  <si>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</si>
  <si>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</si>
  <si>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</si>
  <si>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</si>
  <si>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</si>
  <si>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</si>
  <si>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</si>
  <si>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</si>
  <si>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</si>
  <si>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</si>
  <si>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</si>
  <si>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</si>
  <si>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</si>
  <si>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</si>
  <si>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</si>
  <si>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</si>
  <si>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</si>
  <si>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</si>
  <si>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</si>
  <si>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</si>
  <si>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</si>
  <si>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</si>
  <si>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</si>
  <si>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</si>
  <si>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</si>
  <si>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</si>
  <si>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</si>
  <si>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</si>
  <si>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</si>
  <si>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</si>
  <si>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</si>
  <si>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</si>
  <si>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</si>
  <si>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</si>
  <si>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</si>
  <si>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</si>
  <si>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</si>
  <si>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</si>
  <si>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</si>
  <si>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</si>
  <si>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</si>
  <si>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</si>
  <si>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</si>
  <si>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</si>
  <si>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</si>
  <si>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</si>
  <si>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</si>
  <si>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</si>
  <si>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</si>
  <si>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</si>
  <si>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</si>
  <si>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</si>
  <si>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</si>
  <si>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</si>
  <si>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</si>
  <si>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</si>
  <si>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</si>
  <si>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</si>
  <si>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</si>
  <si>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</si>
  <si>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</si>
  <si>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</si>
  <si>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</si>
  <si>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</si>
  <si>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</si>
  <si>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</si>
  <si>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</si>
  <si>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</si>
  <si>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</si>
  <si>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</si>
  <si>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</si>
  <si>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</si>
  <si>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</si>
  <si>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</si>
  <si>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</si>
  <si>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</si>
  <si>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</si>
  <si>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</si>
  <si>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</si>
  <si>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</si>
  <si>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</si>
  <si>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</si>
  <si>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</si>
  <si>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</si>
  <si>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</si>
  <si>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</si>
  <si>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</si>
  <si>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</si>
  <si>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</si>
  <si>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</si>
  <si>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</si>
  <si>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</si>
  <si>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</si>
  <si>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</si>
  <si>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</si>
  <si>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</si>
  <si>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</si>
  <si>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</si>
  <si>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</si>
  <si>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</si>
  <si>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</si>
  <si>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</si>
  <si>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</si>
  <si>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</si>
  <si>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</si>
  <si>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</si>
  <si>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</si>
  <si>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</si>
  <si>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</si>
  <si>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</si>
  <si>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</si>
  <si>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</si>
  <si>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</si>
  <si>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</si>
  <si>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</si>
  <si>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</si>
  <si>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</si>
  <si>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</si>
  <si>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</si>
  <si>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</si>
  <si>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</si>
  <si>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</si>
  <si>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</si>
  <si>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</si>
  <si>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</si>
  <si>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</si>
  <si>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</si>
  <si>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</si>
  <si>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</si>
  <si>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</si>
  <si>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</si>
  <si>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</si>
  <si>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</si>
  <si>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</si>
  <si>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</si>
  <si>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</si>
  <si>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</si>
  <si>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</si>
  <si>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</si>
  <si>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</si>
  <si>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</si>
  <si>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</si>
  <si>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</si>
  <si>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</si>
  <si>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</si>
  <si>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</si>
  <si>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</si>
  <si>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</si>
  <si>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</si>
  <si>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</si>
  <si>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</si>
  <si>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</si>
  <si>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</si>
  <si>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</si>
  <si>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</si>
  <si>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</si>
  <si>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</si>
  <si>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</si>
  <si>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</si>
  <si>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</si>
  <si>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</si>
  <si>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</si>
  <si>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</si>
  <si>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</si>
  <si>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</si>
  <si>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</si>
  <si>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</si>
  <si>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</si>
  <si>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</si>
  <si>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</si>
  <si>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</si>
  <si>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</si>
  <si>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</si>
  <si>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</si>
  <si>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</si>
  <si>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</si>
  <si>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</si>
  <si>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</si>
  <si>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</si>
  <si>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</si>
  <si>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</si>
  <si>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</si>
  <si>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</si>
  <si>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</si>
  <si>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</si>
  <si>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</si>
  <si>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</si>
  <si>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</si>
  <si>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</si>
  <si>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</si>
  <si>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</si>
  <si>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</si>
  <si>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</si>
  <si>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</si>
  <si>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</si>
  <si>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</si>
  <si>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23,03,18</t>
  </si>
  <si>
    <t>na dan 30.06.2018. godine</t>
  </si>
  <si>
    <t xml:space="preserve">Dana, 30.06.2018. godine                  </t>
  </si>
  <si>
    <t>Dana, 30.06.2018. godine</t>
  </si>
  <si>
    <t xml:space="preserve">  za period od 01.01 do 30.06.2018. godine</t>
  </si>
  <si>
    <t>za period od 01.01.do 30. 06.2018. godine</t>
  </si>
  <si>
    <t>za period od 01.01. do 30.06.2018. godine</t>
  </si>
  <si>
    <t xml:space="preserve">Dana, 30.06.2018. godine                                 </t>
  </si>
  <si>
    <t xml:space="preserve">Dana, 30.06.2018. godine                                                         </t>
  </si>
  <si>
    <t>za period od  01.01.2018. do  30.06.2018.</t>
  </si>
  <si>
    <t>26,05,2018</t>
  </si>
  <si>
    <t>BIRAČ AD ZVORNIK - U STEČAJU</t>
  </si>
  <si>
    <t>ZAIF U PREOBLIKOVANJU BLB PROFIT AD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</si>
  <si>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</si>
  <si>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</si>
  <si>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</si>
  <si>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</si>
  <si>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</si>
  <si>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</si>
  <si>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</si>
  <si>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</si>
  <si>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ZMIF U PREOBLIKOVANJU KRISTAL INVEST FOND AD BANJA LUKA</t>
  </si>
  <si>
    <t>KRAJINAPETROL AD BANJA LUKA</t>
  </si>
  <si>
    <t>METAL AD GRADIŠKA</t>
  </si>
  <si>
    <t>NOVA BANKA AD BANJA LUKA</t>
  </si>
  <si>
    <t>AKCIJSKI ZIF POLARA INVEST FOND AD BANJA LUKA - U PREOBLIKOVANJU</t>
  </si>
  <si>
    <t>MJEŠOVITI HOLDING ERS, MP AD TREBINJE-ZP RITE GACKO AD GACKO</t>
  </si>
  <si>
    <t>RAFINERIJA NAFTE BROD AD</t>
  </si>
  <si>
    <t>R I TE UGLJEVIK AD UGLJEVIK</t>
  </si>
  <si>
    <t>TELEKOM SRPSKE AD BANJA LUKA</t>
  </si>
  <si>
    <t>ZMIF U PREOBLIKOVANJU ZEPTER FOND AD BANJA LUKA</t>
  </si>
  <si>
    <t>ZAIF U PREOBLIKOVANJU BORS INVEST FOND AD</t>
  </si>
  <si>
    <t>ZAIF EUROINVESTMENT FOND - U PREOBLIKOVANJU AD BANJA LUKA</t>
  </si>
  <si>
    <t>KRAJINALIJEK AD BANJA LUKA-U STEČAJU</t>
  </si>
  <si>
    <t>ADDIKO BANK AD</t>
  </si>
  <si>
    <t>UNICREDIT BANK AD BANJA LUKA</t>
  </si>
  <si>
    <t>B</t>
  </si>
  <si>
    <t>R</t>
  </si>
  <si>
    <t>BIRA-R-A</t>
  </si>
  <si>
    <t>BLBP-R-A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</si>
  <si>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</si>
  <si>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</si>
  <si>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</si>
  <si>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</si>
  <si>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</si>
  <si>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</si>
  <si>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</si>
  <si>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</si>
  <si>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KRIP-R-B</t>
  </si>
  <si>
    <t>KRPT-R-A</t>
  </si>
  <si>
    <t>METL-R-A</t>
  </si>
  <si>
    <t>NOVB-R-E</t>
  </si>
  <si>
    <t>PLRP-R-B</t>
  </si>
  <si>
    <t>RITE-R-A</t>
  </si>
  <si>
    <t>RNAF-R-A</t>
  </si>
  <si>
    <t>RTEU-R-A</t>
  </si>
  <si>
    <t>TLKM-R-A</t>
  </si>
  <si>
    <t>ZPTP-R-B</t>
  </si>
  <si>
    <t>BRSP-R-A</t>
  </si>
  <si>
    <t>EINP-R-A</t>
  </si>
  <si>
    <t>KRJL-R-A</t>
  </si>
  <si>
    <t>KRLB-R-A</t>
  </si>
  <si>
    <t>NBLB-R-B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</si>
  <si>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</si>
  <si>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</si>
  <si>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</si>
  <si>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</si>
  <si>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</si>
  <si>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</si>
  <si>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</si>
  <si>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</si>
  <si>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</si>
  <si>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</si>
  <si>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 xml:space="preserve">Dana,30.06.2018. godine                        </t>
  </si>
  <si>
    <t>od 01.01. do 30.06.2018. godine</t>
  </si>
  <si>
    <t>IZVJEŠTAJ O NEREALIZOVANIM DOBICIMA (GUBICIMA) INVESTICIONOG FONDA na dan 30.06.2018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</si>
  <si>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</si>
  <si>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</si>
  <si>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</si>
  <si>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</si>
  <si>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</si>
  <si>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</si>
  <si>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</si>
  <si>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</si>
  <si>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</si>
  <si>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</si>
  <si>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</si>
  <si>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</si>
  <si>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</si>
  <si>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</si>
  <si>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</si>
  <si>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</si>
  <si>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</si>
  <si>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</si>
  <si>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</si>
  <si>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</si>
  <si>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</si>
  <si>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</si>
  <si>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</si>
  <si>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</si>
  <si>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</si>
  <si>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</si>
  <si>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</si>
  <si>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</si>
  <si>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</si>
  <si>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</si>
  <si>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</si>
  <si>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</si>
  <si>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Akcije ZIF-ova</t>
  </si>
  <si>
    <t>Udjeli otvorenih IF-ova</t>
  </si>
  <si>
    <t>ADBP-U-A</t>
  </si>
  <si>
    <t>FTRP-U-A</t>
  </si>
  <si>
    <t>MMSP-U-A</t>
  </si>
  <si>
    <t>OPTP-U-A</t>
  </si>
  <si>
    <t>Ukupno:</t>
  </si>
  <si>
    <t>Izvršni direktor Društva</t>
  </si>
  <si>
    <t>Stevan Radić</t>
  </si>
  <si>
    <t>Bijeljina, 30.06.2018. godine</t>
  </si>
  <si>
    <t>Dana,30.06.2018. godine</t>
  </si>
  <si>
    <t>IZVJEŠTAJ O STRUKTURI ULAGANJA INVESTICIONOG FONDA - OBVEZNICE na dan 30.06.2018. GODINE</t>
  </si>
  <si>
    <t>IZVJEŠTAJ O STRUKTURI ULAGANJA INVESTICIONOG FONDA - AKCIJE na dan 30.06.2018 GODINE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</si>
  <si>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</si>
  <si>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</si>
  <si>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</si>
  <si>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</si>
  <si>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</si>
  <si>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</si>
  <si>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</si>
  <si>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</si>
  <si>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</si>
  <si>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</si>
  <si>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</si>
  <si>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</si>
  <si>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</si>
  <si>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</si>
  <si>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</si>
  <si>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</si>
  <si>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</si>
  <si>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</si>
  <si>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</si>
  <si>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DUIF KRISTAL INVEST AD - OMIF FUTURE FUND</t>
  </si>
  <si>
    <t>DUIF KRISTAL INVEST AD - OMIF MAXIMUS FUND</t>
  </si>
  <si>
    <t>DUIF KRISTAL INVEST AD - OAIF OPPORTUNITY FUND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</si>
  <si>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</si>
  <si>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</si>
  <si>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30.06.2018. GODINE</t>
  </si>
  <si>
    <t>PLRP- R -A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</si>
</sst>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&quot;-&quot;??_);_(@_)"/>
    <numFmt numFmtId="165" formatCode="_-* #,##0&quot;KM&quot;_-;\-* #,##0&quot;KM&quot;_-;_-* &quot;-&quot;&quot;KM&quot;_-;_-@_-"/>
    <numFmt numFmtId="166" formatCode="_-* #,##0_K_M_-;\-* #,##0_K_M_-;_-* &quot;-&quot;_K_M_-;_-@_-"/>
    <numFmt numFmtId="167" formatCode="_-* #,##0.00&quot;KM&quot;_-;\-* #,##0.00&quot;KM&quot;_-;_-* &quot;-&quot;??&quot;KM&quot;_-;_-@_-"/>
    <numFmt numFmtId="168" formatCode="_-* #,##0.00_K_M_-;\-* #,##0.00_K_M_-;_-* &quot;-&quot;??_K_M_-;_-@_-"/>
    <numFmt numFmtId="169" formatCode="#,##0.0000"/>
    <numFmt numFmtId="170" formatCode="0.0000"/>
    <numFmt numFmtId="171" formatCode="#,##0.000000"/>
    <numFmt numFmtId="172" formatCode="0;[Red]0"/>
    <numFmt numFmtId="173" formatCode="#,##0;[Red]#,##0"/>
    <numFmt numFmtId="174" formatCode="#,##0.00;[Red]#,##0.00"/>
    <numFmt numFmtId="175" formatCode="#,##0\ _D_i_n_."/>
    <numFmt numFmtId="176" formatCode="#,##0.0000\ _D_i_n_."/>
    <numFmt numFmtId="177" formatCode="#,##0.00\ _D_i_n_."/>
    <numFmt numFmtId="178" formatCode="_-* #,##0_-;\-* #,##0_-;_-* &quot;-&quot;??_-;_-@_-"/>
    <numFmt numFmtId="179" formatCode="###0.000000;###0.000000"/>
    <numFmt numFmtId="180" formatCode="0.0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10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7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9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1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9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1" fontId="3" fillId="0" borderId="16" xfId="60" applyNumberFormat="1" applyFont="1" applyFill="1" applyBorder="1" applyAlignment="1">
      <alignment vertical="center" wrapText="1"/>
      <protection/>
    </xf>
    <xf numFmtId="171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69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71" fontId="3" fillId="0" borderId="19" xfId="60" applyNumberFormat="1" applyFont="1" applyFill="1" applyBorder="1" applyAlignment="1">
      <alignment vertical="center"/>
      <protection/>
    </xf>
    <xf numFmtId="171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172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173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9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70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69" fontId="3" fillId="0" borderId="10" xfId="60" applyNumberFormat="1" applyFont="1" applyFill="1" applyBorder="1" applyAlignment="1">
      <alignment/>
      <protection/>
    </xf>
    <xf numFmtId="174" fontId="4" fillId="0" borderId="10" xfId="60" applyNumberFormat="1" applyFont="1" applyFill="1" applyBorder="1">
      <alignment/>
      <protection/>
    </xf>
    <xf numFmtId="169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1" fontId="4" fillId="0" borderId="10" xfId="60" applyNumberFormat="1" applyFont="1" applyFill="1" applyBorder="1">
      <alignment/>
      <protection/>
    </xf>
    <xf numFmtId="171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9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 applyAlignment="1">
      <alignment horizontal="right"/>
      <protection/>
    </xf>
    <xf numFmtId="0" fontId="47" fillId="0" borderId="0" xfId="60" applyFont="1" applyFill="1">
      <alignment/>
      <protection/>
    </xf>
    <xf numFmtId="0" fontId="47" fillId="0" borderId="0" xfId="60" applyFont="1" applyFill="1" applyAlignment="1">
      <alignment horizontal="center"/>
      <protection/>
    </xf>
    <xf numFmtId="171" fontId="3" fillId="0" borderId="0" xfId="60" applyNumberFormat="1" applyFont="1" applyFill="1">
      <alignment/>
      <protection/>
    </xf>
    <xf numFmtId="174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4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47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0" borderId="10" xfId="60" applyFont="1" applyFill="1" applyBorder="1" applyAlignment="1">
      <alignment horizontal="left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right" vertical="center" wrapText="1"/>
    </xf>
    <xf numFmtId="4" fontId="50" fillId="35" borderId="25" xfId="0" applyNumberFormat="1" applyFont="1" applyFill="1" applyBorder="1" applyAlignment="1">
      <alignment horizontal="right" vertical="center" wrapText="1"/>
    </xf>
    <xf numFmtId="4" fontId="49" fillId="35" borderId="25" xfId="0" applyNumberFormat="1" applyFont="1" applyFill="1" applyBorder="1" applyAlignment="1">
      <alignment horizontal="right" vertical="center" wrapText="1"/>
    </xf>
    <xf numFmtId="0" fontId="49" fillId="35" borderId="25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50" fillId="36" borderId="10" xfId="0" applyFont="1" applyFill="1" applyBorder="1" applyAlignment="1">
      <alignment horizontal="left" wrapText="1"/>
    </xf>
    <xf numFmtId="0" fontId="50" fillId="36" borderId="10" xfId="0" applyFont="1" applyFill="1" applyBorder="1" applyAlignment="1">
      <alignment horizontal="center" wrapText="1"/>
    </xf>
    <xf numFmtId="0" fontId="50" fillId="36" borderId="10" xfId="0" applyFont="1" applyFill="1" applyBorder="1" applyAlignment="1">
      <alignment horizontal="right" wrapText="1"/>
    </xf>
    <xf numFmtId="4" fontId="50" fillId="36" borderId="10" xfId="0" applyNumberFormat="1" applyFont="1" applyFill="1" applyBorder="1" applyAlignment="1">
      <alignment horizontal="right" wrapText="1"/>
    </xf>
    <xf numFmtId="0" fontId="3" fillId="0" borderId="10" xfId="60" applyFont="1" applyFill="1" applyBorder="1" applyAlignment="1">
      <alignment horizontal="center" vertical="top" wrapText="1"/>
      <protection/>
    </xf>
    <xf numFmtId="4" fontId="49" fillId="36" borderId="10" xfId="0" applyNumberFormat="1" applyFont="1" applyFill="1" applyBorder="1" applyAlignment="1">
      <alignment horizontal="right" wrapText="1"/>
    </xf>
    <xf numFmtId="10" fontId="49" fillId="36" borderId="10" xfId="0" applyNumberFormat="1" applyFont="1" applyFill="1" applyBorder="1" applyAlignment="1">
      <alignment horizontal="right" wrapText="1"/>
    </xf>
    <xf numFmtId="0" fontId="4" fillId="0" borderId="10" xfId="60" applyFont="1" applyFill="1" applyBorder="1" applyAlignment="1">
      <alignment/>
      <protection/>
    </xf>
    <xf numFmtId="180" fontId="49" fillId="36" borderId="10" xfId="0" applyNumberFormat="1" applyFont="1" applyFill="1" applyBorder="1" applyAlignment="1">
      <alignment horizontal="right" wrapText="1"/>
    </xf>
    <xf numFmtId="0" fontId="0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176" fontId="3" fillId="0" borderId="10" xfId="59" applyNumberFormat="1" applyFont="1" applyFill="1" applyBorder="1" applyAlignment="1">
      <alignment horizontal="right" vertical="center" wrapText="1"/>
      <protection/>
    </xf>
    <xf numFmtId="175" fontId="3" fillId="0" borderId="10" xfId="59" applyNumberFormat="1" applyFont="1" applyFill="1" applyBorder="1" applyAlignment="1">
      <alignment horizontal="right" vertical="center" wrapText="1"/>
      <protection/>
    </xf>
    <xf numFmtId="177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right" vertical="center" wrapText="1"/>
      <protection/>
    </xf>
    <xf numFmtId="164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178" fontId="3" fillId="0" borderId="10" xfId="45" applyNumberFormat="1" applyFont="1" applyFill="1" applyBorder="1" applyAlignment="1">
      <alignment horizontal="right" vertical="center" wrapText="1"/>
    </xf>
    <xf numFmtId="0" fontId="47" fillId="0" borderId="0" xfId="59" applyFont="1" applyFill="1">
      <alignment/>
      <protection/>
    </xf>
    <xf numFmtId="0" fontId="47" fillId="0" borderId="0" xfId="59" applyFont="1" applyFill="1" applyAlignment="1">
      <alignment horizontal="center"/>
      <protection/>
    </xf>
    <xf numFmtId="180" fontId="47" fillId="0" borderId="10" xfId="0" applyNumberFormat="1" applyFont="1" applyBorder="1" applyAlignment="1">
      <alignment horizontal="right" wrapText="1"/>
    </xf>
    <xf numFmtId="0" fontId="3" fillId="0" borderId="10" xfId="59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9" fillId="35" borderId="26" xfId="0" applyFont="1" applyFill="1" applyBorder="1" applyAlignment="1">
      <alignment horizontal="left" vertical="center" wrapText="1"/>
    </xf>
    <xf numFmtId="0" fontId="49" fillId="35" borderId="27" xfId="0" applyFont="1" applyFill="1" applyBorder="1" applyAlignment="1">
      <alignment horizontal="left" vertical="center" wrapText="1"/>
    </xf>
    <xf numFmtId="0" fontId="49" fillId="35" borderId="2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47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Alignment="1">
      <alignment horizont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169" fontId="3" fillId="0" borderId="15" xfId="60" applyNumberFormat="1" applyFont="1" applyFill="1" applyBorder="1" applyAlignment="1">
      <alignment horizontal="center" vertical="center" wrapText="1"/>
      <protection/>
    </xf>
    <xf numFmtId="169" fontId="3" fillId="0" borderId="11" xfId="60" applyNumberFormat="1" applyFont="1" applyFill="1" applyBorder="1" applyAlignment="1">
      <alignment horizontal="center" vertical="center" wrapText="1"/>
      <protection/>
    </xf>
    <xf numFmtId="169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71" fontId="3" fillId="0" borderId="18" xfId="60" applyNumberFormat="1" applyFont="1" applyFill="1" applyBorder="1" applyAlignment="1">
      <alignment horizontal="center" vertical="center" wrapText="1"/>
      <protection/>
    </xf>
    <xf numFmtId="171" fontId="3" fillId="0" borderId="29" xfId="60" applyNumberFormat="1" applyFont="1" applyFill="1" applyBorder="1" applyAlignment="1">
      <alignment horizontal="center" vertical="center" wrapText="1"/>
      <protection/>
    </xf>
    <xf numFmtId="171" fontId="3" fillId="0" borderId="21" xfId="60" applyNumberFormat="1" applyFont="1" applyFill="1" applyBorder="1" applyAlignment="1">
      <alignment horizontal="center" vertical="center" wrapText="1"/>
      <protection/>
    </xf>
    <xf numFmtId="171" fontId="3" fillId="0" borderId="15" xfId="60" applyNumberFormat="1" applyFont="1" applyFill="1" applyBorder="1" applyAlignment="1">
      <alignment horizontal="center" vertical="center" wrapText="1"/>
      <protection/>
    </xf>
    <xf numFmtId="171" fontId="3" fillId="0" borderId="11" xfId="60" applyNumberFormat="1" applyFont="1" applyFill="1" applyBorder="1" applyAlignment="1">
      <alignment horizontal="center" vertical="center" wrapText="1"/>
      <protection/>
    </xf>
    <xf numFmtId="171" fontId="3" fillId="0" borderId="17" xfId="60" applyNumberFormat="1" applyFont="1" applyFill="1" applyBorder="1" applyAlignment="1">
      <alignment horizontal="center" vertical="center" wrapText="1"/>
      <protection/>
    </xf>
    <xf numFmtId="0" fontId="47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47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8" xfId="59" applyFont="1" applyFill="1" applyBorder="1" applyAlignment="1">
      <alignment vertical="top" wrapText="1"/>
      <protection/>
    </xf>
    <xf numFmtId="0" fontId="3" fillId="0" borderId="19" xfId="59" applyFont="1" applyFill="1" applyBorder="1" applyAlignment="1">
      <alignment vertical="top" wrapText="1"/>
      <protection/>
    </xf>
    <xf numFmtId="0" fontId="3" fillId="0" borderId="2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7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B55">
      <selection activeCell="C85" sqref="C85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73" t="s">
        <v>224</v>
      </c>
      <c r="C8" s="273"/>
      <c r="D8" s="273"/>
      <c r="E8" s="273"/>
      <c r="F8" s="273"/>
    </row>
    <row r="9" spans="2:6" ht="12.75">
      <c r="B9" s="273" t="s">
        <v>225</v>
      </c>
      <c r="C9" s="273"/>
      <c r="D9" s="273"/>
      <c r="E9" s="273"/>
      <c r="F9" s="273"/>
    </row>
    <row r="10" spans="2:6" ht="12.75">
      <c r="B10" s="274" t="s">
        <v>500</v>
      </c>
      <c r="C10" s="274"/>
      <c r="D10" s="274"/>
      <c r="E10" s="274"/>
      <c r="F10" s="274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498</v>
      </c>
      <c r="D14" s="9" t="s">
        <v>226</v>
      </c>
      <c r="E14" s="29">
        <f>SUM(E15+E16+E22+E29+E30)</f>
        <v>1635750</v>
      </c>
      <c r="F14" s="29">
        <f>F15+F16+F22+F29+F30</f>
        <v>1690705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56823</v>
      </c>
      <c r="F15" s="29">
        <v>27533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1565573</v>
      </c>
      <c r="F16" s="29">
        <f>SUM(F17:F21)</f>
        <v>1652488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884267</v>
      </c>
      <c r="F17" s="40">
        <v>925501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271306</v>
      </c>
      <c r="F18" s="40">
        <v>316987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12854</v>
      </c>
      <c r="F22" s="40">
        <f>SUM(F23:F28)</f>
        <v>10684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>
        <v>560</v>
      </c>
      <c r="F24" s="40">
        <v>864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>
        <v>6067</v>
      </c>
      <c r="F25" s="40">
        <v>3420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>
        <v>6227</v>
      </c>
      <c r="F27" s="40">
        <v>6400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>
        <v>500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17232</v>
      </c>
      <c r="F31" s="29">
        <f>F32+F36+F42+F45+F48+F51+F52+F53</f>
        <v>35118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1360</v>
      </c>
      <c r="F36" s="40">
        <f>SUM(F37:F41)</f>
        <v>556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>
        <v>156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1204</v>
      </c>
      <c r="F41" s="29">
        <v>400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15872</v>
      </c>
      <c r="F42" s="29">
        <v>34562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15872</v>
      </c>
      <c r="F43" s="29">
        <v>34562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491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1618518</v>
      </c>
      <c r="F55" s="29">
        <f>F14-F31</f>
        <v>1655587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1618518</v>
      </c>
      <c r="F56" s="29">
        <f>F57+F61+F64+F68+F69-F72+F75</f>
        <v>1655587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18" t="s">
        <v>492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-168659</v>
      </c>
      <c r="F64" s="29">
        <f>F65+F66+F67</f>
        <v>-147205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-168659</v>
      </c>
      <c r="F65" s="29">
        <v>-147205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87696</v>
      </c>
      <c r="F69" s="29">
        <f>F70+F71</f>
        <v>206532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>
        <v>14712</v>
      </c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>
        <v>72984</v>
      </c>
      <c r="F71" s="29">
        <v>206532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0</v>
      </c>
      <c r="F72" s="29">
        <f>F73+F74</f>
        <v>191819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/>
      <c r="F73" s="29">
        <v>191819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/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-848751</v>
      </c>
      <c r="F75" s="48">
        <f>SUM(F76+F77)</f>
        <v>-760153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-848751</v>
      </c>
      <c r="F77" s="29">
        <v>-760153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0.6351533141409417</v>
      </c>
      <c r="F79" s="24">
        <f>F55/F78</f>
        <v>0.6497002627704228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75" t="s">
        <v>164</v>
      </c>
      <c r="D83" s="275"/>
      <c r="E83" s="276" t="s">
        <v>369</v>
      </c>
      <c r="F83" s="277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572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34">
      <selection activeCell="T40" sqref="T40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spans="1:8" ht="12.75">
      <c r="A1" s="4" t="s">
        <v>450</v>
      </c>
      <c r="B1" s="4"/>
      <c r="C1"/>
      <c r="D1"/>
      <c r="E1"/>
      <c r="F1"/>
      <c r="G1"/>
      <c r="H1"/>
    </row>
    <row r="2" spans="1:8" ht="12.75">
      <c r="A2" s="4" t="s">
        <v>444</v>
      </c>
      <c r="B2" s="4"/>
      <c r="C2"/>
      <c r="D2"/>
      <c r="E2"/>
      <c r="F2"/>
      <c r="G2"/>
      <c r="H2"/>
    </row>
    <row r="3" spans="1:8" ht="12.75">
      <c r="A3" s="4" t="s">
        <v>328</v>
      </c>
      <c r="B3" s="4"/>
      <c r="C3"/>
      <c r="D3"/>
      <c r="E3"/>
      <c r="F3"/>
      <c r="G3"/>
      <c r="H3"/>
    </row>
    <row r="4" spans="1:8" ht="12.75">
      <c r="A4" s="103" t="s">
        <v>329</v>
      </c>
      <c r="B4" s="4"/>
      <c r="C4"/>
      <c r="D4"/>
      <c r="E4"/>
      <c r="F4"/>
      <c r="G4"/>
      <c r="H4"/>
    </row>
    <row r="5" spans="1:8" ht="12.75">
      <c r="A5" s="4" t="s">
        <v>330</v>
      </c>
      <c r="B5" s="4"/>
      <c r="C5"/>
      <c r="D5"/>
      <c r="E5"/>
      <c r="F5"/>
      <c r="G5" s="77"/>
      <c r="H5"/>
    </row>
    <row r="6" spans="1:8" ht="12.75">
      <c r="A6" s="4" t="s">
        <v>442</v>
      </c>
      <c r="B6" s="4"/>
      <c r="C6"/>
      <c r="D6"/>
      <c r="E6"/>
      <c r="F6"/>
      <c r="G6" s="77"/>
      <c r="H6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372" t="s">
        <v>619</v>
      </c>
      <c r="B8" s="372"/>
      <c r="C8" s="372"/>
      <c r="D8" s="372"/>
      <c r="E8" s="372"/>
      <c r="F8" s="372"/>
      <c r="G8" s="372"/>
      <c r="H8" s="372"/>
      <c r="I8" s="372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85" t="s">
        <v>451</v>
      </c>
      <c r="B10" s="386"/>
      <c r="C10" s="387"/>
      <c r="D10" s="328" t="s">
        <v>1</v>
      </c>
      <c r="E10" s="388" t="s">
        <v>118</v>
      </c>
      <c r="F10" s="328" t="s">
        <v>1</v>
      </c>
      <c r="G10" s="379" t="s">
        <v>452</v>
      </c>
      <c r="H10" s="328" t="s">
        <v>1</v>
      </c>
      <c r="I10" s="331" t="s">
        <v>453</v>
      </c>
      <c r="J10" s="328" t="s">
        <v>1</v>
      </c>
      <c r="K10" s="379" t="s">
        <v>454</v>
      </c>
      <c r="L10" s="328" t="s">
        <v>1</v>
      </c>
      <c r="M10" s="373" t="s">
        <v>120</v>
      </c>
      <c r="N10" s="328" t="s">
        <v>1</v>
      </c>
      <c r="O10" s="391" t="s">
        <v>455</v>
      </c>
      <c r="P10" s="328" t="s">
        <v>1</v>
      </c>
      <c r="Q10" s="394" t="s">
        <v>127</v>
      </c>
      <c r="R10" s="132"/>
      <c r="S10" s="132"/>
    </row>
    <row r="11" spans="1:19" s="133" customFormat="1" ht="12.75">
      <c r="A11" s="376" t="s">
        <v>456</v>
      </c>
      <c r="B11" s="354" t="s">
        <v>457</v>
      </c>
      <c r="C11" s="331" t="s">
        <v>458</v>
      </c>
      <c r="D11" s="329"/>
      <c r="E11" s="389"/>
      <c r="F11" s="329"/>
      <c r="G11" s="380"/>
      <c r="H11" s="329"/>
      <c r="I11" s="332"/>
      <c r="J11" s="329"/>
      <c r="K11" s="380"/>
      <c r="L11" s="329"/>
      <c r="M11" s="374"/>
      <c r="N11" s="329"/>
      <c r="O11" s="392"/>
      <c r="P11" s="329"/>
      <c r="Q11" s="395"/>
      <c r="R11" s="132"/>
      <c r="S11" s="132"/>
    </row>
    <row r="12" spans="1:19" s="133" customFormat="1" ht="12.75">
      <c r="A12" s="377"/>
      <c r="B12" s="355"/>
      <c r="C12" s="332"/>
      <c r="D12" s="329"/>
      <c r="E12" s="389"/>
      <c r="F12" s="329"/>
      <c r="G12" s="380"/>
      <c r="H12" s="329"/>
      <c r="I12" s="332"/>
      <c r="J12" s="329"/>
      <c r="K12" s="380"/>
      <c r="L12" s="329"/>
      <c r="M12" s="374"/>
      <c r="N12" s="329"/>
      <c r="O12" s="392"/>
      <c r="P12" s="329"/>
      <c r="Q12" s="395"/>
      <c r="R12" s="132"/>
      <c r="S12" s="132"/>
    </row>
    <row r="13" spans="1:19" s="133" customFormat="1" ht="12.75">
      <c r="A13" s="378"/>
      <c r="B13" s="356"/>
      <c r="C13" s="333"/>
      <c r="D13" s="329"/>
      <c r="E13" s="390"/>
      <c r="F13" s="329"/>
      <c r="G13" s="381"/>
      <c r="H13" s="329"/>
      <c r="I13" s="333"/>
      <c r="J13" s="329"/>
      <c r="K13" s="381"/>
      <c r="L13" s="329"/>
      <c r="M13" s="375"/>
      <c r="N13" s="329"/>
      <c r="O13" s="393"/>
      <c r="P13" s="329"/>
      <c r="Q13" s="396"/>
      <c r="R13" s="132"/>
      <c r="S13" s="132"/>
    </row>
    <row r="14" spans="1:19" s="133" customFormat="1" ht="12.75">
      <c r="A14" s="382">
        <v>1</v>
      </c>
      <c r="B14" s="383"/>
      <c r="C14" s="384"/>
      <c r="D14" s="330"/>
      <c r="E14" s="137">
        <v>2</v>
      </c>
      <c r="F14" s="330"/>
      <c r="G14" s="138">
        <v>3</v>
      </c>
      <c r="H14" s="330"/>
      <c r="I14" s="136">
        <v>4</v>
      </c>
      <c r="J14" s="330"/>
      <c r="K14" s="138">
        <v>5</v>
      </c>
      <c r="L14" s="330"/>
      <c r="M14" s="139">
        <v>6</v>
      </c>
      <c r="N14" s="330"/>
      <c r="O14" s="138">
        <v>7</v>
      </c>
      <c r="P14" s="330"/>
      <c r="Q14" s="138">
        <v>8</v>
      </c>
      <c r="R14" s="132"/>
      <c r="S14" s="132"/>
    </row>
    <row r="15" spans="1:19" s="133" customFormat="1" ht="12.75">
      <c r="A15" s="140" t="s">
        <v>327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8" customHeight="1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9" s="133" customFormat="1" ht="18" customHeight="1">
      <c r="A17" s="241" t="s">
        <v>510</v>
      </c>
      <c r="B17" s="242" t="s">
        <v>535</v>
      </c>
      <c r="C17" s="242" t="s">
        <v>537</v>
      </c>
      <c r="D17" s="202"/>
      <c r="E17" s="243">
        <v>100000</v>
      </c>
      <c r="F17" s="202"/>
      <c r="G17" s="243">
        <v>0.045</v>
      </c>
      <c r="H17" s="202"/>
      <c r="I17" s="244">
        <v>4500</v>
      </c>
      <c r="J17" s="202"/>
      <c r="K17" s="243">
        <v>0</v>
      </c>
      <c r="L17" s="202"/>
      <c r="M17" s="243">
        <v>0</v>
      </c>
      <c r="N17" s="202"/>
      <c r="O17" s="243">
        <v>0.013716</v>
      </c>
      <c r="P17" s="202"/>
      <c r="Q17" s="243">
        <v>0</v>
      </c>
      <c r="R17" s="132"/>
      <c r="S17" s="132"/>
    </row>
    <row r="18" spans="1:19" s="133" customFormat="1" ht="18" customHeight="1">
      <c r="A18" s="241" t="s">
        <v>510</v>
      </c>
      <c r="B18" s="242" t="s">
        <v>536</v>
      </c>
      <c r="C18" s="242" t="s">
        <v>537</v>
      </c>
      <c r="D18" s="202"/>
      <c r="E18" s="243">
        <v>315746</v>
      </c>
      <c r="F18" s="202"/>
      <c r="G18" s="243">
        <v>0.1035</v>
      </c>
      <c r="H18" s="202"/>
      <c r="I18" s="244">
        <v>32679.87</v>
      </c>
      <c r="J18" s="202"/>
      <c r="K18" s="243">
        <v>0</v>
      </c>
      <c r="L18" s="202"/>
      <c r="M18" s="243">
        <v>0</v>
      </c>
      <c r="N18" s="202"/>
      <c r="O18" s="243">
        <v>0.043307</v>
      </c>
      <c r="P18" s="202"/>
      <c r="Q18" s="243">
        <v>0</v>
      </c>
      <c r="R18" s="132"/>
      <c r="S18" s="132"/>
    </row>
    <row r="19" spans="1:19" s="133" customFormat="1" ht="18" customHeight="1">
      <c r="A19" s="241" t="s">
        <v>512</v>
      </c>
      <c r="B19" s="242" t="s">
        <v>535</v>
      </c>
      <c r="C19" s="242" t="s">
        <v>539</v>
      </c>
      <c r="D19" s="202"/>
      <c r="E19" s="243">
        <v>28971</v>
      </c>
      <c r="F19" s="202"/>
      <c r="G19" s="243">
        <v>1.7018</v>
      </c>
      <c r="H19" s="202"/>
      <c r="I19" s="244">
        <v>49302.12</v>
      </c>
      <c r="J19" s="202"/>
      <c r="K19" s="243">
        <v>0.114</v>
      </c>
      <c r="L19" s="202"/>
      <c r="M19" s="244">
        <v>3302.69</v>
      </c>
      <c r="N19" s="202"/>
      <c r="O19" s="243">
        <v>0.183408</v>
      </c>
      <c r="P19" s="202"/>
      <c r="Q19" s="243">
        <v>0.201907</v>
      </c>
      <c r="R19" s="132"/>
      <c r="S19" s="132"/>
    </row>
    <row r="20" spans="1:19" s="133" customFormat="1" ht="18" customHeight="1">
      <c r="A20" s="241" t="s">
        <v>513</v>
      </c>
      <c r="B20" s="242" t="s">
        <v>535</v>
      </c>
      <c r="C20" s="242" t="s">
        <v>540</v>
      </c>
      <c r="D20" s="202"/>
      <c r="E20" s="243">
        <v>41540</v>
      </c>
      <c r="F20" s="202"/>
      <c r="G20" s="243">
        <v>1.4604</v>
      </c>
      <c r="H20" s="202"/>
      <c r="I20" s="244">
        <v>60663.12</v>
      </c>
      <c r="J20" s="202"/>
      <c r="K20" s="243">
        <v>0.071</v>
      </c>
      <c r="L20" s="202"/>
      <c r="M20" s="244">
        <v>2949.34</v>
      </c>
      <c r="N20" s="202"/>
      <c r="O20" s="243">
        <v>0.045017</v>
      </c>
      <c r="P20" s="202"/>
      <c r="Q20" s="243">
        <v>0.180305</v>
      </c>
      <c r="R20" s="132"/>
      <c r="S20" s="132"/>
    </row>
    <row r="21" spans="1:19" s="133" customFormat="1" ht="26.25" customHeight="1">
      <c r="A21" s="241" t="s">
        <v>513</v>
      </c>
      <c r="B21" s="242" t="s">
        <v>536</v>
      </c>
      <c r="C21" s="242" t="s">
        <v>540</v>
      </c>
      <c r="D21" s="202"/>
      <c r="E21" s="243">
        <v>7815</v>
      </c>
      <c r="F21" s="202"/>
      <c r="G21" s="243">
        <v>0.8182</v>
      </c>
      <c r="H21" s="202"/>
      <c r="I21" s="244">
        <v>6394.47</v>
      </c>
      <c r="J21" s="202"/>
      <c r="K21" s="243">
        <v>0.071</v>
      </c>
      <c r="L21" s="202"/>
      <c r="M21" s="243">
        <v>554.87</v>
      </c>
      <c r="N21" s="202"/>
      <c r="O21" s="243">
        <v>0.008469</v>
      </c>
      <c r="P21" s="202"/>
      <c r="Q21" s="243">
        <v>0.033921</v>
      </c>
      <c r="R21" s="132"/>
      <c r="S21" s="132"/>
    </row>
    <row r="22" spans="1:19" s="133" customFormat="1" ht="26.25" customHeight="1">
      <c r="A22" s="241" t="s">
        <v>514</v>
      </c>
      <c r="B22" s="242" t="s">
        <v>535</v>
      </c>
      <c r="C22" s="242" t="s">
        <v>541</v>
      </c>
      <c r="D22" s="202"/>
      <c r="E22" s="243">
        <v>15723</v>
      </c>
      <c r="F22" s="202"/>
      <c r="G22" s="243">
        <v>1.5275</v>
      </c>
      <c r="H22" s="202"/>
      <c r="I22" s="244">
        <v>24016.8</v>
      </c>
      <c r="J22" s="202"/>
      <c r="K22" s="243">
        <v>0.102</v>
      </c>
      <c r="L22" s="202"/>
      <c r="M22" s="244">
        <v>1603.75</v>
      </c>
      <c r="N22" s="202"/>
      <c r="O22" s="243">
        <v>0.078425</v>
      </c>
      <c r="P22" s="202"/>
      <c r="Q22" s="243">
        <v>0.098044</v>
      </c>
      <c r="R22" s="132"/>
      <c r="S22" s="132"/>
    </row>
    <row r="23" spans="1:19" s="133" customFormat="1" ht="25.5" customHeight="1">
      <c r="A23" s="241" t="s">
        <v>515</v>
      </c>
      <c r="B23" s="242" t="s">
        <v>536</v>
      </c>
      <c r="C23" s="242" t="s">
        <v>542</v>
      </c>
      <c r="D23" s="202"/>
      <c r="E23" s="243">
        <v>1708</v>
      </c>
      <c r="F23" s="202"/>
      <c r="G23" s="243">
        <v>0.9296</v>
      </c>
      <c r="H23" s="202"/>
      <c r="I23" s="244">
        <v>1587.8</v>
      </c>
      <c r="J23" s="202"/>
      <c r="K23" s="243">
        <v>0.088</v>
      </c>
      <c r="L23" s="202"/>
      <c r="M23" s="243">
        <v>150.3</v>
      </c>
      <c r="N23" s="202"/>
      <c r="O23" s="243">
        <v>0.004438</v>
      </c>
      <c r="P23" s="202"/>
      <c r="Q23" s="243">
        <v>0.009188</v>
      </c>
      <c r="R23" s="132"/>
      <c r="S23" s="132"/>
    </row>
    <row r="24" spans="1:19" s="133" customFormat="1" ht="22.5" customHeight="1">
      <c r="A24" s="241" t="s">
        <v>515</v>
      </c>
      <c r="B24" s="242" t="s">
        <v>535</v>
      </c>
      <c r="C24" s="242" t="s">
        <v>542</v>
      </c>
      <c r="D24" s="202"/>
      <c r="E24" s="243">
        <v>30499</v>
      </c>
      <c r="F24" s="202"/>
      <c r="G24" s="243">
        <v>1.5335</v>
      </c>
      <c r="H24" s="202"/>
      <c r="I24" s="244">
        <v>46768.75</v>
      </c>
      <c r="J24" s="202"/>
      <c r="K24" s="243">
        <v>0.088</v>
      </c>
      <c r="L24" s="202"/>
      <c r="M24" s="244">
        <v>2683.91</v>
      </c>
      <c r="N24" s="202"/>
      <c r="O24" s="243">
        <v>0.079245</v>
      </c>
      <c r="P24" s="202"/>
      <c r="Q24" s="243">
        <v>0.164078</v>
      </c>
      <c r="R24" s="132"/>
      <c r="S24" s="132"/>
    </row>
    <row r="25" spans="1:17" s="133" customFormat="1" ht="22.5">
      <c r="A25" s="241" t="s">
        <v>516</v>
      </c>
      <c r="B25" s="242" t="s">
        <v>535</v>
      </c>
      <c r="C25" s="242" t="s">
        <v>543</v>
      </c>
      <c r="D25" s="159"/>
      <c r="E25" s="243">
        <v>17198</v>
      </c>
      <c r="F25" s="159"/>
      <c r="G25" s="243">
        <v>1.6683</v>
      </c>
      <c r="H25" s="159"/>
      <c r="I25" s="244">
        <v>28692.21</v>
      </c>
      <c r="J25" s="159"/>
      <c r="K25" s="243">
        <v>0.215</v>
      </c>
      <c r="L25" s="159"/>
      <c r="M25" s="244">
        <v>3697.57</v>
      </c>
      <c r="N25" s="159"/>
      <c r="O25" s="243">
        <v>0.055267</v>
      </c>
      <c r="P25" s="159"/>
      <c r="Q25" s="243">
        <v>0.226047</v>
      </c>
    </row>
    <row r="26" spans="1:19" s="133" customFormat="1" ht="30.75" customHeight="1">
      <c r="A26" s="241" t="s">
        <v>516</v>
      </c>
      <c r="B26" s="242" t="s">
        <v>536</v>
      </c>
      <c r="C26" s="242" t="s">
        <v>543</v>
      </c>
      <c r="D26" s="202"/>
      <c r="E26" s="243">
        <v>1000</v>
      </c>
      <c r="F26" s="202"/>
      <c r="G26" s="243">
        <v>1.0553</v>
      </c>
      <c r="H26" s="202"/>
      <c r="I26" s="244">
        <v>1055.25</v>
      </c>
      <c r="J26" s="202"/>
      <c r="K26" s="243">
        <v>0.215</v>
      </c>
      <c r="L26" s="202"/>
      <c r="M26" s="243">
        <v>215</v>
      </c>
      <c r="N26" s="202"/>
      <c r="O26" s="243">
        <v>0.003214</v>
      </c>
      <c r="P26" s="202"/>
      <c r="Q26" s="243">
        <v>0.013144</v>
      </c>
      <c r="R26" s="132"/>
      <c r="S26" s="132"/>
    </row>
    <row r="27" spans="1:19" s="133" customFormat="1" ht="18" customHeight="1">
      <c r="A27" s="241" t="s">
        <v>517</v>
      </c>
      <c r="B27" s="242" t="s">
        <v>536</v>
      </c>
      <c r="C27" s="242" t="s">
        <v>544</v>
      </c>
      <c r="D27" s="202"/>
      <c r="E27" s="243">
        <v>14511</v>
      </c>
      <c r="F27" s="202"/>
      <c r="G27" s="243">
        <v>0.9431</v>
      </c>
      <c r="H27" s="202"/>
      <c r="I27" s="244">
        <v>13684.76</v>
      </c>
      <c r="J27" s="202"/>
      <c r="K27" s="243">
        <v>0.192</v>
      </c>
      <c r="L27" s="202"/>
      <c r="M27" s="244">
        <v>2786.11</v>
      </c>
      <c r="N27" s="202"/>
      <c r="O27" s="243">
        <v>0.003283</v>
      </c>
      <c r="P27" s="202"/>
      <c r="Q27" s="243">
        <v>0.170326</v>
      </c>
      <c r="R27" s="132"/>
      <c r="S27" s="132"/>
    </row>
    <row r="28" spans="1:19" s="133" customFormat="1" ht="18" customHeight="1">
      <c r="A28" s="241" t="s">
        <v>517</v>
      </c>
      <c r="B28" s="242" t="s">
        <v>535</v>
      </c>
      <c r="C28" s="242" t="s">
        <v>544</v>
      </c>
      <c r="D28" s="202"/>
      <c r="E28" s="243">
        <v>10000</v>
      </c>
      <c r="F28" s="202"/>
      <c r="G28" s="243">
        <v>0.778</v>
      </c>
      <c r="H28" s="202"/>
      <c r="I28" s="244">
        <v>7780</v>
      </c>
      <c r="J28" s="202"/>
      <c r="K28" s="243">
        <v>0.192</v>
      </c>
      <c r="L28" s="202"/>
      <c r="M28" s="244">
        <v>1920</v>
      </c>
      <c r="N28" s="202"/>
      <c r="O28" s="243">
        <v>0.002263</v>
      </c>
      <c r="P28" s="202"/>
      <c r="Q28" s="243">
        <v>0.117377</v>
      </c>
      <c r="R28" s="132"/>
      <c r="S28" s="132"/>
    </row>
    <row r="29" spans="1:19" s="133" customFormat="1" ht="18" customHeight="1">
      <c r="A29" s="241" t="s">
        <v>518</v>
      </c>
      <c r="B29" s="242" t="s">
        <v>536</v>
      </c>
      <c r="C29" s="242" t="s">
        <v>545</v>
      </c>
      <c r="D29" s="202"/>
      <c r="E29" s="243">
        <v>1000</v>
      </c>
      <c r="F29" s="202"/>
      <c r="G29" s="243">
        <v>1.6181</v>
      </c>
      <c r="H29" s="202"/>
      <c r="I29" s="244">
        <v>1618.05</v>
      </c>
      <c r="J29" s="202"/>
      <c r="K29" s="243">
        <v>0.245</v>
      </c>
      <c r="L29" s="202"/>
      <c r="M29" s="243">
        <v>245</v>
      </c>
      <c r="N29" s="202"/>
      <c r="O29" s="243">
        <v>0.000977</v>
      </c>
      <c r="P29" s="202"/>
      <c r="Q29" s="243">
        <v>0.014978</v>
      </c>
      <c r="R29" s="132"/>
      <c r="S29" s="132"/>
    </row>
    <row r="30" spans="1:19" s="133" customFormat="1" ht="18" customHeight="1">
      <c r="A30" s="241" t="s">
        <v>518</v>
      </c>
      <c r="B30" s="242" t="s">
        <v>535</v>
      </c>
      <c r="C30" s="242" t="s">
        <v>545</v>
      </c>
      <c r="D30" s="202"/>
      <c r="E30" s="243">
        <v>40723</v>
      </c>
      <c r="F30" s="202"/>
      <c r="G30" s="243">
        <v>0.7745</v>
      </c>
      <c r="H30" s="202"/>
      <c r="I30" s="244">
        <v>31540.41</v>
      </c>
      <c r="J30" s="202"/>
      <c r="K30" s="243">
        <v>0.245</v>
      </c>
      <c r="L30" s="202"/>
      <c r="M30" s="244">
        <v>9977.14</v>
      </c>
      <c r="N30" s="202"/>
      <c r="O30" s="243">
        <v>0.039786</v>
      </c>
      <c r="P30" s="202"/>
      <c r="Q30" s="243">
        <v>0.609943</v>
      </c>
      <c r="R30" s="132"/>
      <c r="S30" s="132"/>
    </row>
    <row r="31" spans="1:19" s="133" customFormat="1" ht="30.75" customHeight="1">
      <c r="A31" s="241" t="s">
        <v>519</v>
      </c>
      <c r="B31" s="242" t="s">
        <v>535</v>
      </c>
      <c r="C31" s="242" t="s">
        <v>546</v>
      </c>
      <c r="D31" s="202"/>
      <c r="E31" s="243">
        <v>13000</v>
      </c>
      <c r="F31" s="202"/>
      <c r="G31" s="243">
        <v>0.9034</v>
      </c>
      <c r="H31" s="202"/>
      <c r="I31" s="244">
        <v>11744</v>
      </c>
      <c r="J31" s="202"/>
      <c r="K31" s="243">
        <v>0.2</v>
      </c>
      <c r="L31" s="202"/>
      <c r="M31" s="244">
        <v>2600</v>
      </c>
      <c r="N31" s="202"/>
      <c r="O31" s="243">
        <v>0.003375</v>
      </c>
      <c r="P31" s="202"/>
      <c r="Q31" s="243">
        <v>0.158949</v>
      </c>
      <c r="R31" s="132"/>
      <c r="S31" s="132"/>
    </row>
    <row r="32" spans="1:19" s="133" customFormat="1" ht="26.25" customHeight="1">
      <c r="A32" s="241" t="s">
        <v>519</v>
      </c>
      <c r="B32" s="242" t="s">
        <v>536</v>
      </c>
      <c r="C32" s="242" t="s">
        <v>546</v>
      </c>
      <c r="D32" s="202"/>
      <c r="E32" s="243">
        <v>5258</v>
      </c>
      <c r="F32" s="202"/>
      <c r="G32" s="243">
        <v>0.8724</v>
      </c>
      <c r="H32" s="202"/>
      <c r="I32" s="244">
        <v>4586.95</v>
      </c>
      <c r="J32" s="202"/>
      <c r="K32" s="243">
        <v>0.2</v>
      </c>
      <c r="L32" s="202"/>
      <c r="M32" s="244">
        <v>1051.6</v>
      </c>
      <c r="N32" s="202"/>
      <c r="O32" s="243">
        <v>0.001365</v>
      </c>
      <c r="P32" s="202"/>
      <c r="Q32" s="243">
        <v>0.064289</v>
      </c>
      <c r="R32" s="132"/>
      <c r="S32" s="132"/>
    </row>
    <row r="33" spans="1:19" s="133" customFormat="1" ht="18" customHeight="1">
      <c r="A33" s="241" t="s">
        <v>532</v>
      </c>
      <c r="B33" s="242" t="s">
        <v>536</v>
      </c>
      <c r="C33" s="242" t="s">
        <v>559</v>
      </c>
      <c r="D33" s="202"/>
      <c r="E33" s="243">
        <v>2000</v>
      </c>
      <c r="F33" s="202"/>
      <c r="G33" s="243">
        <v>0.7035</v>
      </c>
      <c r="H33" s="202"/>
      <c r="I33" s="244">
        <v>1407</v>
      </c>
      <c r="J33" s="202"/>
      <c r="K33" s="243">
        <v>0</v>
      </c>
      <c r="L33" s="202"/>
      <c r="M33" s="243">
        <v>0</v>
      </c>
      <c r="N33" s="202"/>
      <c r="O33" s="243">
        <v>0.032935</v>
      </c>
      <c r="P33" s="202"/>
      <c r="Q33" s="243">
        <v>0</v>
      </c>
      <c r="R33" s="132"/>
      <c r="S33" s="132"/>
    </row>
    <row r="34" spans="1:17" s="133" customFormat="1" ht="12.75">
      <c r="A34" s="241" t="s">
        <v>533</v>
      </c>
      <c r="B34" s="242" t="s">
        <v>536</v>
      </c>
      <c r="C34" s="242" t="s">
        <v>560</v>
      </c>
      <c r="D34" s="202"/>
      <c r="E34" s="243">
        <v>10519</v>
      </c>
      <c r="F34" s="202"/>
      <c r="G34" s="243">
        <v>3.1234</v>
      </c>
      <c r="H34" s="202"/>
      <c r="I34" s="244">
        <v>32854.92</v>
      </c>
      <c r="J34" s="202"/>
      <c r="K34" s="243">
        <v>0.6691</v>
      </c>
      <c r="L34" s="202"/>
      <c r="M34" s="244">
        <v>7038.26</v>
      </c>
      <c r="N34" s="202"/>
      <c r="O34" s="243">
        <v>0.006871</v>
      </c>
      <c r="P34" s="202"/>
      <c r="Q34" s="243">
        <v>0.430277</v>
      </c>
    </row>
    <row r="35" spans="1:17" s="133" customFormat="1" ht="12.75">
      <c r="A35" s="241" t="s">
        <v>521</v>
      </c>
      <c r="B35" s="242" t="s">
        <v>535</v>
      </c>
      <c r="C35" s="242" t="s">
        <v>548</v>
      </c>
      <c r="D35" s="202"/>
      <c r="E35" s="243">
        <v>2000</v>
      </c>
      <c r="F35" s="202"/>
      <c r="G35" s="243">
        <v>1.2896</v>
      </c>
      <c r="H35" s="202"/>
      <c r="I35" s="244">
        <v>2579.12</v>
      </c>
      <c r="J35" s="202"/>
      <c r="K35" s="243">
        <v>0.62</v>
      </c>
      <c r="L35" s="202"/>
      <c r="M35" s="244">
        <v>1240</v>
      </c>
      <c r="N35" s="202"/>
      <c r="O35" s="243">
        <v>0.014413</v>
      </c>
      <c r="P35" s="202"/>
      <c r="Q35" s="243">
        <v>0.075806</v>
      </c>
    </row>
    <row r="36" spans="1:19" s="133" customFormat="1" ht="23.25" customHeight="1">
      <c r="A36" s="241" t="s">
        <v>522</v>
      </c>
      <c r="B36" s="242" t="s">
        <v>535</v>
      </c>
      <c r="C36" s="242" t="s">
        <v>549</v>
      </c>
      <c r="D36" s="202"/>
      <c r="E36" s="243">
        <v>31351</v>
      </c>
      <c r="F36" s="202"/>
      <c r="G36" s="243">
        <v>1.0362</v>
      </c>
      <c r="H36" s="202"/>
      <c r="I36" s="244">
        <v>32486.1</v>
      </c>
      <c r="J36" s="202"/>
      <c r="K36" s="243">
        <v>0.085</v>
      </c>
      <c r="L36" s="202"/>
      <c r="M36" s="244">
        <v>2664.84</v>
      </c>
      <c r="N36" s="202"/>
      <c r="O36" s="243">
        <v>0.199949</v>
      </c>
      <c r="P36" s="202"/>
      <c r="Q36" s="243">
        <v>0.162912</v>
      </c>
      <c r="R36" s="132"/>
      <c r="S36" s="132"/>
    </row>
    <row r="37" spans="1:17" s="133" customFormat="1" ht="12.75">
      <c r="A37" s="241" t="s">
        <v>534</v>
      </c>
      <c r="B37" s="242" t="s">
        <v>536</v>
      </c>
      <c r="C37" s="242" t="s">
        <v>561</v>
      </c>
      <c r="D37" s="202"/>
      <c r="E37" s="243">
        <v>21</v>
      </c>
      <c r="F37" s="202"/>
      <c r="G37" s="244">
        <v>2505.609</v>
      </c>
      <c r="H37" s="202"/>
      <c r="I37" s="244">
        <v>52617.79</v>
      </c>
      <c r="J37" s="202"/>
      <c r="K37" s="243">
        <v>332.9358</v>
      </c>
      <c r="L37" s="202"/>
      <c r="M37" s="244">
        <v>6991.65</v>
      </c>
      <c r="N37" s="202"/>
      <c r="O37" s="243">
        <v>0.015146</v>
      </c>
      <c r="P37" s="202"/>
      <c r="Q37" s="243">
        <v>0.427428</v>
      </c>
    </row>
    <row r="38" spans="1:17" s="133" customFormat="1" ht="12.75">
      <c r="A38" s="241" t="s">
        <v>523</v>
      </c>
      <c r="B38" s="242" t="s">
        <v>535</v>
      </c>
      <c r="C38" s="242" t="s">
        <v>550</v>
      </c>
      <c r="D38" s="202"/>
      <c r="E38" s="243">
        <v>222336</v>
      </c>
      <c r="F38" s="202"/>
      <c r="G38" s="243">
        <v>1</v>
      </c>
      <c r="H38" s="202"/>
      <c r="I38" s="244">
        <v>222336</v>
      </c>
      <c r="J38" s="202"/>
      <c r="K38" s="243">
        <v>0.55</v>
      </c>
      <c r="L38" s="202"/>
      <c r="M38" s="244">
        <v>122284.8</v>
      </c>
      <c r="N38" s="202"/>
      <c r="O38" s="243">
        <v>0.176074</v>
      </c>
      <c r="P38" s="202"/>
      <c r="Q38" s="243">
        <v>7.475764</v>
      </c>
    </row>
    <row r="39" spans="1:17" s="133" customFormat="1" ht="12.75">
      <c r="A39" s="241" t="s">
        <v>523</v>
      </c>
      <c r="B39" s="242" t="s">
        <v>536</v>
      </c>
      <c r="C39" s="242" t="s">
        <v>550</v>
      </c>
      <c r="D39" s="202"/>
      <c r="E39" s="243">
        <v>141593</v>
      </c>
      <c r="F39" s="202"/>
      <c r="G39" s="243">
        <v>1</v>
      </c>
      <c r="H39" s="202"/>
      <c r="I39" s="244">
        <v>141593</v>
      </c>
      <c r="J39" s="202"/>
      <c r="K39" s="243">
        <v>0.55</v>
      </c>
      <c r="L39" s="202"/>
      <c r="M39" s="244">
        <v>77876.15</v>
      </c>
      <c r="N39" s="202"/>
      <c r="O39" s="243">
        <v>0.112131</v>
      </c>
      <c r="P39" s="202"/>
      <c r="Q39" s="243">
        <v>4.760884</v>
      </c>
    </row>
    <row r="40" spans="1:17" s="133" customFormat="1" ht="22.5">
      <c r="A40" s="241" t="s">
        <v>525</v>
      </c>
      <c r="B40" s="242" t="s">
        <v>535</v>
      </c>
      <c r="C40" s="242" t="s">
        <v>552</v>
      </c>
      <c r="D40" s="202"/>
      <c r="E40" s="243">
        <v>37883</v>
      </c>
      <c r="F40" s="202"/>
      <c r="G40" s="243">
        <v>0.514</v>
      </c>
      <c r="H40" s="202"/>
      <c r="I40" s="244">
        <v>19473.43</v>
      </c>
      <c r="J40" s="202"/>
      <c r="K40" s="243">
        <v>0.019</v>
      </c>
      <c r="L40" s="202"/>
      <c r="M40" s="243">
        <v>719.78</v>
      </c>
      <c r="N40" s="202"/>
      <c r="O40" s="243">
        <v>0.00997</v>
      </c>
      <c r="P40" s="202"/>
      <c r="Q40" s="243">
        <v>0.044003</v>
      </c>
    </row>
    <row r="41" spans="1:17" s="133" customFormat="1" ht="12.75">
      <c r="A41" s="241" t="s">
        <v>526</v>
      </c>
      <c r="B41" s="242" t="s">
        <v>535</v>
      </c>
      <c r="C41" s="242" t="s">
        <v>553</v>
      </c>
      <c r="D41" s="202"/>
      <c r="E41" s="243">
        <v>12395</v>
      </c>
      <c r="F41" s="202"/>
      <c r="G41" s="243">
        <v>0.3558</v>
      </c>
      <c r="H41" s="202"/>
      <c r="I41" s="244">
        <v>4410.5</v>
      </c>
      <c r="J41" s="202"/>
      <c r="K41" s="243">
        <v>0.009</v>
      </c>
      <c r="L41" s="202"/>
      <c r="M41" s="243">
        <v>111.56</v>
      </c>
      <c r="N41" s="202"/>
      <c r="O41" s="243">
        <v>0.004714</v>
      </c>
      <c r="P41" s="202"/>
      <c r="Q41" s="243">
        <v>0.00682</v>
      </c>
    </row>
    <row r="42" spans="1:21" s="133" customFormat="1" ht="12.75" customHeight="1">
      <c r="A42" s="241" t="s">
        <v>526</v>
      </c>
      <c r="B42" s="242" t="s">
        <v>536</v>
      </c>
      <c r="C42" s="242" t="s">
        <v>553</v>
      </c>
      <c r="D42" s="202"/>
      <c r="E42" s="243">
        <v>16020</v>
      </c>
      <c r="F42" s="202"/>
      <c r="G42" s="243">
        <v>0.4663</v>
      </c>
      <c r="H42" s="202"/>
      <c r="I42" s="244">
        <v>7469.99</v>
      </c>
      <c r="J42" s="202"/>
      <c r="K42" s="243">
        <v>0.009</v>
      </c>
      <c r="L42" s="202"/>
      <c r="M42" s="243">
        <v>144.18</v>
      </c>
      <c r="N42" s="202"/>
      <c r="O42" s="243">
        <v>0.006093</v>
      </c>
      <c r="P42" s="202"/>
      <c r="Q42" s="243">
        <v>0.008814</v>
      </c>
      <c r="R42" s="132"/>
      <c r="S42" s="132"/>
      <c r="T42" s="176"/>
      <c r="U42" s="176"/>
    </row>
    <row r="43" spans="1:21" s="133" customFormat="1" ht="12.75" customHeight="1">
      <c r="A43" s="241" t="s">
        <v>527</v>
      </c>
      <c r="B43" s="242" t="s">
        <v>535</v>
      </c>
      <c r="C43" s="242" t="s">
        <v>554</v>
      </c>
      <c r="D43" s="202"/>
      <c r="E43" s="243">
        <v>10000</v>
      </c>
      <c r="F43" s="202"/>
      <c r="G43" s="243">
        <v>0.2365</v>
      </c>
      <c r="H43" s="202"/>
      <c r="I43" s="244">
        <v>2365</v>
      </c>
      <c r="J43" s="202"/>
      <c r="K43" s="243">
        <v>0.025</v>
      </c>
      <c r="L43" s="202"/>
      <c r="M43" s="243">
        <v>250</v>
      </c>
      <c r="N43" s="202"/>
      <c r="O43" s="243">
        <v>0.003906</v>
      </c>
      <c r="P43" s="202"/>
      <c r="Q43" s="243">
        <v>0.015284</v>
      </c>
      <c r="R43" s="132"/>
      <c r="S43" s="132"/>
      <c r="T43" s="176"/>
      <c r="U43" s="176"/>
    </row>
    <row r="44" spans="1:21" s="133" customFormat="1" ht="12.75">
      <c r="A44" s="241" t="s">
        <v>527</v>
      </c>
      <c r="B44" s="242" t="s">
        <v>536</v>
      </c>
      <c r="C44" s="242" t="s">
        <v>554</v>
      </c>
      <c r="D44" s="202"/>
      <c r="E44" s="243">
        <v>23916</v>
      </c>
      <c r="F44" s="202"/>
      <c r="G44" s="243">
        <v>0.7777</v>
      </c>
      <c r="H44" s="202"/>
      <c r="I44" s="244">
        <v>18599.6</v>
      </c>
      <c r="J44" s="202"/>
      <c r="K44" s="243">
        <v>0.025</v>
      </c>
      <c r="L44" s="202"/>
      <c r="M44" s="243">
        <v>597.9</v>
      </c>
      <c r="N44" s="202"/>
      <c r="O44" s="243">
        <v>0.009342</v>
      </c>
      <c r="P44" s="202"/>
      <c r="Q44" s="243">
        <v>0.036552</v>
      </c>
      <c r="R44" s="132"/>
      <c r="S44" s="132"/>
      <c r="T44" s="176"/>
      <c r="U44" s="176"/>
    </row>
    <row r="45" spans="1:21" s="133" customFormat="1" ht="12.75">
      <c r="A45" s="241" t="s">
        <v>528</v>
      </c>
      <c r="B45" s="242" t="s">
        <v>535</v>
      </c>
      <c r="C45" s="242" t="s">
        <v>555</v>
      </c>
      <c r="D45" s="159"/>
      <c r="E45" s="243">
        <v>85000</v>
      </c>
      <c r="F45" s="159"/>
      <c r="G45" s="243">
        <v>1.0818</v>
      </c>
      <c r="H45" s="159"/>
      <c r="I45" s="244">
        <v>91953.14</v>
      </c>
      <c r="J45" s="159"/>
      <c r="K45" s="243">
        <v>0.842</v>
      </c>
      <c r="L45" s="159"/>
      <c r="M45" s="244">
        <v>71570</v>
      </c>
      <c r="N45" s="159"/>
      <c r="O45" s="243">
        <v>0.017298</v>
      </c>
      <c r="P45" s="159"/>
      <c r="Q45" s="243">
        <v>4.375363</v>
      </c>
      <c r="R45" s="132"/>
      <c r="S45" s="132"/>
      <c r="T45" s="176"/>
      <c r="U45" s="176"/>
    </row>
    <row r="46" spans="1:21" s="133" customFormat="1" ht="12.75">
      <c r="A46" s="241" t="s">
        <v>528</v>
      </c>
      <c r="B46" s="242" t="s">
        <v>536</v>
      </c>
      <c r="C46" s="242" t="s">
        <v>555</v>
      </c>
      <c r="D46" s="202"/>
      <c r="E46" s="243">
        <v>1091</v>
      </c>
      <c r="F46" s="202"/>
      <c r="G46" s="243">
        <v>1.9079</v>
      </c>
      <c r="H46" s="202"/>
      <c r="I46" s="244">
        <v>2081.53</v>
      </c>
      <c r="J46" s="202"/>
      <c r="K46" s="243">
        <v>0.842</v>
      </c>
      <c r="L46" s="202"/>
      <c r="M46" s="243">
        <v>918.62</v>
      </c>
      <c r="N46" s="202"/>
      <c r="O46" s="243">
        <v>0.000222</v>
      </c>
      <c r="P46" s="202"/>
      <c r="Q46" s="243">
        <v>0.056159</v>
      </c>
      <c r="R46" s="176"/>
      <c r="S46" s="176"/>
      <c r="T46" s="132"/>
      <c r="U46" s="132"/>
    </row>
    <row r="47" spans="1:17" s="133" customFormat="1" ht="12.75">
      <c r="A47" s="160" t="s">
        <v>39</v>
      </c>
      <c r="B47" s="160"/>
      <c r="C47" s="169"/>
      <c r="D47" s="161">
        <v>603</v>
      </c>
      <c r="E47" s="245"/>
      <c r="F47" s="161">
        <v>614</v>
      </c>
      <c r="G47" s="245"/>
      <c r="H47" s="161">
        <v>625</v>
      </c>
      <c r="I47" s="162"/>
      <c r="J47" s="161">
        <v>636</v>
      </c>
      <c r="K47" s="162"/>
      <c r="L47" s="161">
        <v>647</v>
      </c>
      <c r="M47" s="162"/>
      <c r="N47" s="161">
        <v>658</v>
      </c>
      <c r="O47" s="162"/>
      <c r="P47" s="161">
        <v>669</v>
      </c>
      <c r="Q47" s="158"/>
    </row>
    <row r="48" spans="1:17" s="133" customFormat="1" ht="12.75">
      <c r="A48" s="157" t="s">
        <v>459</v>
      </c>
      <c r="B48" s="157"/>
      <c r="C48" s="160"/>
      <c r="D48" s="161">
        <v>604</v>
      </c>
      <c r="E48" s="162"/>
      <c r="F48" s="163">
        <v>615</v>
      </c>
      <c r="G48" s="160"/>
      <c r="H48" s="163">
        <v>626</v>
      </c>
      <c r="I48" s="164"/>
      <c r="J48" s="165">
        <v>637</v>
      </c>
      <c r="K48" s="159"/>
      <c r="L48" s="166">
        <v>648</v>
      </c>
      <c r="M48" s="164"/>
      <c r="N48" s="167">
        <v>659</v>
      </c>
      <c r="O48" s="159"/>
      <c r="P48" s="165">
        <v>670</v>
      </c>
      <c r="Q48" s="168"/>
    </row>
    <row r="49" spans="1:17" s="133" customFormat="1" ht="12.75">
      <c r="A49" s="241" t="s">
        <v>511</v>
      </c>
      <c r="B49" s="242" t="s">
        <v>536</v>
      </c>
      <c r="C49" s="242" t="s">
        <v>538</v>
      </c>
      <c r="D49" s="161"/>
      <c r="E49" s="243">
        <v>2299</v>
      </c>
      <c r="F49" s="163"/>
      <c r="G49" s="243">
        <v>11.3953</v>
      </c>
      <c r="H49" s="163"/>
      <c r="I49" s="244">
        <v>26197.9</v>
      </c>
      <c r="J49" s="165"/>
      <c r="K49" s="243">
        <v>1.2</v>
      </c>
      <c r="L49" s="166"/>
      <c r="M49" s="243">
        <v>1.2</v>
      </c>
      <c r="N49" s="167"/>
      <c r="O49" s="243">
        <v>0.133309</v>
      </c>
      <c r="P49" s="165"/>
      <c r="Q49" s="243">
        <v>0.168657</v>
      </c>
    </row>
    <row r="50" spans="1:17" s="133" customFormat="1" ht="12.75">
      <c r="A50" s="241" t="s">
        <v>511</v>
      </c>
      <c r="B50" s="242" t="s">
        <v>535</v>
      </c>
      <c r="C50" s="242" t="s">
        <v>538</v>
      </c>
      <c r="D50" s="161"/>
      <c r="E50" s="243">
        <v>200</v>
      </c>
      <c r="F50" s="163"/>
      <c r="G50" s="243">
        <v>4</v>
      </c>
      <c r="H50" s="163"/>
      <c r="I50" s="243">
        <v>800</v>
      </c>
      <c r="J50" s="165"/>
      <c r="K50" s="243">
        <v>1.2</v>
      </c>
      <c r="L50" s="166"/>
      <c r="M50" s="243">
        <v>1.2</v>
      </c>
      <c r="N50" s="167"/>
      <c r="O50" s="243">
        <v>0.011597</v>
      </c>
      <c r="P50" s="165"/>
      <c r="Q50" s="243">
        <v>0.014672</v>
      </c>
    </row>
    <row r="51" spans="1:17" s="133" customFormat="1" ht="22.5">
      <c r="A51" s="241" t="s">
        <v>530</v>
      </c>
      <c r="B51" s="242" t="s">
        <v>536</v>
      </c>
      <c r="C51" s="242" t="s">
        <v>557</v>
      </c>
      <c r="D51" s="161"/>
      <c r="E51" s="243">
        <v>1400</v>
      </c>
      <c r="F51" s="163"/>
      <c r="G51" s="243">
        <v>7.2075</v>
      </c>
      <c r="H51" s="163"/>
      <c r="I51" s="244">
        <v>10090.5</v>
      </c>
      <c r="J51" s="165"/>
      <c r="K51" s="243">
        <v>1.31</v>
      </c>
      <c r="L51" s="166"/>
      <c r="M51" s="243">
        <v>1.31</v>
      </c>
      <c r="N51" s="167"/>
      <c r="O51" s="243">
        <v>0.110791</v>
      </c>
      <c r="P51" s="165"/>
      <c r="Q51" s="243">
        <v>0.11212</v>
      </c>
    </row>
    <row r="52" spans="1:17" s="133" customFormat="1" ht="22.5">
      <c r="A52" s="241" t="s">
        <v>531</v>
      </c>
      <c r="B52" s="242" t="s">
        <v>536</v>
      </c>
      <c r="C52" s="242" t="s">
        <v>558</v>
      </c>
      <c r="D52" s="161"/>
      <c r="E52" s="243">
        <v>347</v>
      </c>
      <c r="F52" s="163"/>
      <c r="G52" s="243">
        <v>30.7985</v>
      </c>
      <c r="H52" s="163"/>
      <c r="I52" s="244">
        <v>10687.09</v>
      </c>
      <c r="J52" s="165"/>
      <c r="K52" s="243">
        <v>5.8551</v>
      </c>
      <c r="L52" s="166"/>
      <c r="M52" s="243">
        <v>5.8551</v>
      </c>
      <c r="N52" s="167"/>
      <c r="O52" s="243">
        <v>0.032057</v>
      </c>
      <c r="P52" s="165"/>
      <c r="Q52" s="243">
        <v>0.124207</v>
      </c>
    </row>
    <row r="53" spans="1:17" s="133" customFormat="1" ht="22.5">
      <c r="A53" s="241" t="s">
        <v>520</v>
      </c>
      <c r="B53" s="242" t="s">
        <v>535</v>
      </c>
      <c r="C53" s="242" t="s">
        <v>547</v>
      </c>
      <c r="D53" s="161"/>
      <c r="E53" s="243">
        <v>101643</v>
      </c>
      <c r="F53" s="163"/>
      <c r="G53" s="243">
        <v>1</v>
      </c>
      <c r="H53" s="163"/>
      <c r="I53" s="244">
        <v>101643</v>
      </c>
      <c r="J53" s="165"/>
      <c r="K53" s="243">
        <v>0.022</v>
      </c>
      <c r="L53" s="166"/>
      <c r="M53" s="243">
        <v>0.022</v>
      </c>
      <c r="N53" s="167"/>
      <c r="O53" s="243">
        <v>0.078454</v>
      </c>
      <c r="P53" s="165"/>
      <c r="Q53" s="243">
        <v>0.136705</v>
      </c>
    </row>
    <row r="54" spans="1:17" s="133" customFormat="1" ht="22.5">
      <c r="A54" s="241" t="s">
        <v>524</v>
      </c>
      <c r="B54" s="242" t="s">
        <v>535</v>
      </c>
      <c r="C54" s="242" t="s">
        <v>551</v>
      </c>
      <c r="D54" s="161"/>
      <c r="E54" s="243">
        <v>1663</v>
      </c>
      <c r="F54" s="163"/>
      <c r="G54" s="243">
        <v>32</v>
      </c>
      <c r="H54" s="163"/>
      <c r="I54" s="244">
        <v>53216</v>
      </c>
      <c r="J54" s="165"/>
      <c r="K54" s="243">
        <v>0.5159</v>
      </c>
      <c r="L54" s="166"/>
      <c r="M54" s="243">
        <v>0.5159</v>
      </c>
      <c r="N54" s="167"/>
      <c r="O54" s="243">
        <v>0.099035</v>
      </c>
      <c r="P54" s="165"/>
      <c r="Q54" s="243">
        <v>0.052449</v>
      </c>
    </row>
    <row r="55" spans="1:17" s="133" customFormat="1" ht="22.5">
      <c r="A55" s="241" t="s">
        <v>529</v>
      </c>
      <c r="B55" s="242" t="s">
        <v>535</v>
      </c>
      <c r="C55" s="242" t="s">
        <v>556</v>
      </c>
      <c r="D55" s="161"/>
      <c r="E55" s="243">
        <v>2650</v>
      </c>
      <c r="F55" s="163"/>
      <c r="G55" s="243">
        <v>17</v>
      </c>
      <c r="H55" s="163"/>
      <c r="I55" s="244">
        <v>45050</v>
      </c>
      <c r="J55" s="165"/>
      <c r="K55" s="243">
        <v>0.5</v>
      </c>
      <c r="L55" s="166"/>
      <c r="M55" s="243">
        <v>0.5</v>
      </c>
      <c r="N55" s="167"/>
      <c r="O55" s="243">
        <v>0.035577</v>
      </c>
      <c r="P55" s="165"/>
      <c r="Q55" s="243">
        <v>0.081003</v>
      </c>
    </row>
    <row r="56" spans="1:17" s="133" customFormat="1" ht="12.75">
      <c r="A56" s="157" t="s">
        <v>460</v>
      </c>
      <c r="B56" s="157"/>
      <c r="C56" s="169"/>
      <c r="D56" s="161">
        <v>605</v>
      </c>
      <c r="E56" s="159"/>
      <c r="F56" s="163">
        <v>616</v>
      </c>
      <c r="G56" s="170"/>
      <c r="H56" s="166">
        <v>627</v>
      </c>
      <c r="I56" s="244">
        <v>1206526.17</v>
      </c>
      <c r="J56" s="163">
        <v>638</v>
      </c>
      <c r="K56" s="160"/>
      <c r="L56" s="166">
        <v>649</v>
      </c>
      <c r="M56" s="246">
        <v>337428.63</v>
      </c>
      <c r="N56" s="172">
        <v>660</v>
      </c>
      <c r="O56" s="160"/>
      <c r="P56" s="166">
        <v>671</v>
      </c>
      <c r="Q56" s="249">
        <v>0.206284</v>
      </c>
    </row>
    <row r="57" spans="1:17" s="133" customFormat="1" ht="12.75">
      <c r="A57" s="157"/>
      <c r="B57" s="157"/>
      <c r="C57" s="169"/>
      <c r="D57" s="161"/>
      <c r="E57" s="159"/>
      <c r="F57" s="163"/>
      <c r="G57" s="170"/>
      <c r="H57" s="166"/>
      <c r="I57" s="244"/>
      <c r="J57" s="163"/>
      <c r="K57" s="160"/>
      <c r="L57" s="166"/>
      <c r="M57" s="246"/>
      <c r="N57" s="172"/>
      <c r="O57" s="160"/>
      <c r="P57" s="166"/>
      <c r="Q57" s="247"/>
    </row>
    <row r="58" spans="1:17" s="133" customFormat="1" ht="12.75">
      <c r="A58" s="173" t="s">
        <v>461</v>
      </c>
      <c r="B58" s="173"/>
      <c r="C58" s="169"/>
      <c r="D58" s="161">
        <v>606</v>
      </c>
      <c r="E58" s="174"/>
      <c r="F58" s="163">
        <v>617</v>
      </c>
      <c r="G58" s="170"/>
      <c r="H58" s="166">
        <v>628</v>
      </c>
      <c r="I58" s="171"/>
      <c r="J58" s="163">
        <v>639</v>
      </c>
      <c r="K58" s="160"/>
      <c r="L58" s="166">
        <v>650</v>
      </c>
      <c r="M58" s="171"/>
      <c r="N58" s="172">
        <v>661</v>
      </c>
      <c r="O58" s="160"/>
      <c r="P58" s="166">
        <v>672</v>
      </c>
      <c r="Q58" s="175"/>
    </row>
    <row r="59" spans="1:17" s="133" customFormat="1" ht="13.5" customHeight="1">
      <c r="A59" s="157" t="s">
        <v>38</v>
      </c>
      <c r="B59" s="157"/>
      <c r="C59" s="169"/>
      <c r="D59" s="161">
        <v>607</v>
      </c>
      <c r="E59" s="174"/>
      <c r="F59" s="163">
        <v>618</v>
      </c>
      <c r="G59" s="170"/>
      <c r="H59" s="166">
        <v>629</v>
      </c>
      <c r="I59" s="160"/>
      <c r="J59" s="163">
        <v>640</v>
      </c>
      <c r="K59" s="160"/>
      <c r="L59" s="166">
        <v>651</v>
      </c>
      <c r="M59" s="177"/>
      <c r="N59" s="172">
        <v>662</v>
      </c>
      <c r="O59" s="160"/>
      <c r="P59" s="166">
        <v>673</v>
      </c>
      <c r="Q59" s="160"/>
    </row>
    <row r="60" spans="1:17" s="133" customFormat="1" ht="12.75">
      <c r="A60" s="157" t="s">
        <v>39</v>
      </c>
      <c r="B60" s="157"/>
      <c r="C60" s="169"/>
      <c r="D60" s="161">
        <v>608</v>
      </c>
      <c r="E60" s="160"/>
      <c r="F60" s="161">
        <v>619</v>
      </c>
      <c r="G60" s="160"/>
      <c r="H60" s="161">
        <v>630</v>
      </c>
      <c r="I60" s="178"/>
      <c r="J60" s="163">
        <v>641</v>
      </c>
      <c r="K60" s="160"/>
      <c r="L60" s="166">
        <v>652</v>
      </c>
      <c r="M60" s="178"/>
      <c r="N60" s="166">
        <v>663</v>
      </c>
      <c r="O60" s="160"/>
      <c r="P60" s="166">
        <v>674</v>
      </c>
      <c r="Q60" s="179"/>
    </row>
    <row r="61" spans="1:17" s="133" customFormat="1" ht="12.75">
      <c r="A61" s="157" t="s">
        <v>459</v>
      </c>
      <c r="B61" s="157"/>
      <c r="C61" s="169"/>
      <c r="D61" s="161">
        <v>609</v>
      </c>
      <c r="E61" s="159"/>
      <c r="F61" s="161">
        <v>620</v>
      </c>
      <c r="G61" s="159"/>
      <c r="H61" s="161">
        <v>631</v>
      </c>
      <c r="I61" s="159"/>
      <c r="J61" s="163">
        <v>642</v>
      </c>
      <c r="K61" s="159"/>
      <c r="L61" s="166">
        <v>653</v>
      </c>
      <c r="M61" s="159"/>
      <c r="N61" s="166">
        <v>664</v>
      </c>
      <c r="O61" s="159"/>
      <c r="P61" s="166">
        <v>675</v>
      </c>
      <c r="Q61" s="158"/>
    </row>
    <row r="62" spans="1:17" s="133" customFormat="1" ht="12.75">
      <c r="A62" s="221" t="s">
        <v>462</v>
      </c>
      <c r="B62" s="221"/>
      <c r="C62" s="212"/>
      <c r="D62" s="161">
        <v>610</v>
      </c>
      <c r="E62" s="180"/>
      <c r="F62" s="161">
        <v>621</v>
      </c>
      <c r="G62" s="181"/>
      <c r="H62" s="161">
        <v>632</v>
      </c>
      <c r="I62" s="182"/>
      <c r="J62" s="163">
        <v>643</v>
      </c>
      <c r="K62" s="183"/>
      <c r="L62" s="166">
        <v>654</v>
      </c>
      <c r="M62" s="184"/>
      <c r="N62" s="166">
        <v>665</v>
      </c>
      <c r="O62" s="185"/>
      <c r="P62" s="166">
        <v>676</v>
      </c>
      <c r="Q62" s="186"/>
    </row>
    <row r="63" spans="1:17" s="133" customFormat="1" ht="12.75">
      <c r="A63" s="248" t="s">
        <v>463</v>
      </c>
      <c r="B63" s="248"/>
      <c r="C63" s="248"/>
      <c r="D63" s="161">
        <v>611</v>
      </c>
      <c r="E63" s="187"/>
      <c r="F63" s="161">
        <v>622</v>
      </c>
      <c r="G63" s="188"/>
      <c r="H63" s="161">
        <v>633</v>
      </c>
      <c r="I63" s="182">
        <v>0</v>
      </c>
      <c r="J63" s="163">
        <v>644</v>
      </c>
      <c r="K63" s="183"/>
      <c r="L63" s="166">
        <v>655</v>
      </c>
      <c r="M63" s="184">
        <v>0</v>
      </c>
      <c r="N63" s="166">
        <v>666</v>
      </c>
      <c r="O63" s="185"/>
      <c r="P63" s="166">
        <v>677</v>
      </c>
      <c r="Q63" s="189">
        <v>0</v>
      </c>
    </row>
    <row r="64" spans="1:17" s="133" customFormat="1" ht="12.75">
      <c r="A64" s="157"/>
      <c r="B64" s="157"/>
      <c r="C64" s="169"/>
      <c r="D64" s="161"/>
      <c r="E64" s="159"/>
      <c r="F64" s="163"/>
      <c r="G64" s="170"/>
      <c r="H64" s="166"/>
      <c r="I64" s="244">
        <v>1206526.17</v>
      </c>
      <c r="J64" s="163"/>
      <c r="K64" s="160"/>
      <c r="L64" s="166"/>
      <c r="M64" s="246">
        <v>337428.63</v>
      </c>
      <c r="N64" s="172"/>
      <c r="O64" s="160"/>
      <c r="P64" s="166"/>
      <c r="Q64" s="249">
        <v>0.206284</v>
      </c>
    </row>
    <row r="65" spans="1:17" s="133" customFormat="1" ht="12.75">
      <c r="A65" s="190" t="s">
        <v>464</v>
      </c>
      <c r="B65" s="190"/>
      <c r="C65" s="190"/>
      <c r="D65" s="190"/>
      <c r="E65" s="190"/>
      <c r="F65" s="124"/>
      <c r="G65" s="124"/>
      <c r="H65" s="124"/>
      <c r="I65" s="124"/>
      <c r="J65" s="191" t="s">
        <v>222</v>
      </c>
      <c r="K65" s="124"/>
      <c r="L65" s="124"/>
      <c r="M65" s="367" t="s">
        <v>465</v>
      </c>
      <c r="N65" s="367"/>
      <c r="O65" s="367"/>
      <c r="P65" s="367"/>
      <c r="Q65" s="367"/>
    </row>
    <row r="66" spans="1:17" s="133" customFormat="1" ht="12.75">
      <c r="A66" s="190" t="s">
        <v>502</v>
      </c>
      <c r="B66" s="190"/>
      <c r="C66" s="190"/>
      <c r="D66" s="190" t="s">
        <v>466</v>
      </c>
      <c r="E66" s="124"/>
      <c r="F66" s="124"/>
      <c r="G66" s="124"/>
      <c r="H66" s="124"/>
      <c r="I66" s="124"/>
      <c r="J66" s="124"/>
      <c r="K66" s="190"/>
      <c r="L66" s="124"/>
      <c r="M66" s="367" t="s">
        <v>441</v>
      </c>
      <c r="N66" s="367"/>
      <c r="O66" s="367"/>
      <c r="P66" s="367"/>
      <c r="Q66" s="367"/>
    </row>
    <row r="67" spans="1:17" s="133" customFormat="1" ht="12.75">
      <c r="A67" s="123"/>
      <c r="B67" s="123"/>
      <c r="C67" s="123"/>
      <c r="D67" s="123"/>
      <c r="E67" s="126"/>
      <c r="F67" s="123"/>
      <c r="G67" s="127"/>
      <c r="H67" s="123"/>
      <c r="I67" s="123"/>
      <c r="J67" s="123"/>
      <c r="K67" s="127"/>
      <c r="L67" s="123"/>
      <c r="M67" s="128"/>
      <c r="N67" s="123"/>
      <c r="O67" s="192"/>
      <c r="P67" s="123"/>
      <c r="Q67" s="123"/>
    </row>
    <row r="68" spans="1:17" s="133" customFormat="1" ht="12.75">
      <c r="A68" s="123"/>
      <c r="B68" s="123"/>
      <c r="C68" s="124" t="s">
        <v>467</v>
      </c>
      <c r="D68" s="123"/>
      <c r="E68" s="123"/>
      <c r="F68" s="126"/>
      <c r="G68" s="123"/>
      <c r="H68" s="123"/>
      <c r="I68" s="193"/>
      <c r="J68" s="193"/>
      <c r="K68" s="127"/>
      <c r="L68" s="123"/>
      <c r="M68" s="128"/>
      <c r="N68" s="123"/>
      <c r="O68" s="124"/>
      <c r="P68" s="123"/>
      <c r="Q68" s="123"/>
    </row>
    <row r="69" spans="1:17" s="133" customFormat="1" ht="12.75">
      <c r="A69" s="123"/>
      <c r="B69" s="123"/>
      <c r="C69" s="124" t="s">
        <v>468</v>
      </c>
      <c r="D69" s="124"/>
      <c r="E69" s="124"/>
      <c r="F69" s="124"/>
      <c r="G69" s="124"/>
      <c r="H69" s="123"/>
      <c r="I69" s="123"/>
      <c r="J69" s="123"/>
      <c r="K69" s="127"/>
      <c r="L69" s="123"/>
      <c r="M69" s="128"/>
      <c r="N69" s="123"/>
      <c r="O69" s="192"/>
      <c r="P69" s="123"/>
      <c r="Q69" s="123"/>
    </row>
    <row r="70" spans="1:17" s="133" customFormat="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  <row r="72" spans="1:17" s="133" customFormat="1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3"/>
    </row>
    <row r="73" spans="1:17" s="133" customFormat="1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3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3"/>
    </row>
    <row r="75" spans="1:17" s="133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3"/>
    </row>
    <row r="76" spans="1:17" s="133" customFormat="1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3"/>
    </row>
    <row r="77" spans="1:17" s="133" customFormat="1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3"/>
    </row>
    <row r="78" spans="1:17" s="133" customFormat="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3"/>
    </row>
    <row r="79" spans="1:17" s="133" customFormat="1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  <row r="85" spans="1:17" s="133" customFormat="1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</row>
    <row r="86" spans="1:17" s="133" customFormat="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</row>
    <row r="87" spans="1:17" s="133" customFormat="1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3"/>
    </row>
    <row r="88" spans="1:17" s="133" customFormat="1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</row>
    <row r="89" spans="1:17" s="133" customFormat="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</row>
    <row r="90" spans="1:17" s="133" customFormat="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</row>
    <row r="91" spans="1:17" s="133" customFormat="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</row>
    <row r="92" spans="1:17" s="133" customFormat="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</row>
    <row r="93" spans="1:17" s="133" customFormat="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</row>
    <row r="94" spans="1:17" s="133" customFormat="1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</row>
    <row r="95" spans="1:17" s="133" customFormat="1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</row>
    <row r="96" spans="1:17" s="133" customFormat="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</row>
    <row r="97" spans="1:17" s="133" customFormat="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</row>
    <row r="98" spans="1:17" s="133" customFormat="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</row>
    <row r="99" spans="1:17" s="133" customFormat="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</row>
    <row r="100" spans="1:17" s="133" customFormat="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</row>
    <row r="101" spans="1:17" s="133" customFormat="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</row>
  </sheetData>
  <sheetProtection/>
  <mergeCells count="22">
    <mergeCell ref="M66:Q66"/>
    <mergeCell ref="O10:O13"/>
    <mergeCell ref="P10:P14"/>
    <mergeCell ref="Q10:Q13"/>
    <mergeCell ref="M65:Q65"/>
    <mergeCell ref="A10:C10"/>
    <mergeCell ref="G10:G13"/>
    <mergeCell ref="I10:I13"/>
    <mergeCell ref="E10:E13"/>
    <mergeCell ref="N10:N14"/>
    <mergeCell ref="B11:B13"/>
    <mergeCell ref="C11:C13"/>
    <mergeCell ref="H10:H14"/>
    <mergeCell ref="A8:I8"/>
    <mergeCell ref="M10:M13"/>
    <mergeCell ref="L10:L14"/>
    <mergeCell ref="A11:A13"/>
    <mergeCell ref="K10:K13"/>
    <mergeCell ref="A14:C14"/>
    <mergeCell ref="D10:D14"/>
    <mergeCell ref="F10:F14"/>
    <mergeCell ref="J10:J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H39" sqref="H39"/>
    </sheetView>
  </sheetViews>
  <sheetFormatPr defaultColWidth="9.140625" defaultRowHeight="12.75"/>
  <cols>
    <col min="2" max="2" width="26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8" spans="1:14" ht="12.75">
      <c r="A8" s="250"/>
      <c r="B8" s="251" t="s">
        <v>644</v>
      </c>
      <c r="C8" s="252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</row>
    <row r="9" spans="1:14" ht="12.7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ht="12.75">
      <c r="A10" s="412" t="s">
        <v>620</v>
      </c>
      <c r="B10" s="414" t="s">
        <v>103</v>
      </c>
      <c r="C10" s="414"/>
      <c r="D10" s="414"/>
      <c r="E10" s="411" t="s">
        <v>1</v>
      </c>
      <c r="F10" s="412" t="s">
        <v>469</v>
      </c>
      <c r="G10" s="411" t="s">
        <v>1</v>
      </c>
      <c r="H10" s="412" t="s">
        <v>119</v>
      </c>
      <c r="I10" s="411" t="s">
        <v>1</v>
      </c>
      <c r="J10" s="412" t="s">
        <v>120</v>
      </c>
      <c r="K10" s="411" t="s">
        <v>1</v>
      </c>
      <c r="L10" s="412" t="s">
        <v>621</v>
      </c>
      <c r="M10" s="411" t="s">
        <v>1</v>
      </c>
      <c r="N10" s="412" t="s">
        <v>127</v>
      </c>
    </row>
    <row r="11" spans="1:14" ht="27" customHeight="1">
      <c r="A11" s="413"/>
      <c r="B11" s="255" t="s">
        <v>456</v>
      </c>
      <c r="C11" s="255" t="s">
        <v>457</v>
      </c>
      <c r="D11" s="255" t="s">
        <v>622</v>
      </c>
      <c r="E11" s="411"/>
      <c r="F11" s="413"/>
      <c r="G11" s="411"/>
      <c r="H11" s="413"/>
      <c r="I11" s="411"/>
      <c r="J11" s="413"/>
      <c r="K11" s="411"/>
      <c r="L11" s="413"/>
      <c r="M11" s="411"/>
      <c r="N11" s="413"/>
    </row>
    <row r="12" spans="1:14" ht="12.75">
      <c r="A12" s="256">
        <v>1</v>
      </c>
      <c r="B12" s="415">
        <v>2</v>
      </c>
      <c r="C12" s="415"/>
      <c r="D12" s="415"/>
      <c r="E12" s="411"/>
      <c r="F12" s="255">
        <v>3</v>
      </c>
      <c r="G12" s="411"/>
      <c r="H12" s="255">
        <v>4</v>
      </c>
      <c r="I12" s="411"/>
      <c r="J12" s="255">
        <v>5</v>
      </c>
      <c r="K12" s="411"/>
      <c r="L12" s="255">
        <v>6</v>
      </c>
      <c r="M12" s="411"/>
      <c r="N12" s="255">
        <v>7</v>
      </c>
    </row>
    <row r="13" spans="1:14" ht="12.75">
      <c r="A13" s="255" t="s">
        <v>5</v>
      </c>
      <c r="B13" s="398" t="s">
        <v>623</v>
      </c>
      <c r="C13" s="398"/>
      <c r="D13" s="398"/>
      <c r="E13" s="255">
        <v>733</v>
      </c>
      <c r="F13" s="257" t="s">
        <v>624</v>
      </c>
      <c r="G13" s="255">
        <v>750</v>
      </c>
      <c r="H13" s="257" t="s">
        <v>624</v>
      </c>
      <c r="I13" s="255">
        <v>767</v>
      </c>
      <c r="J13" s="257" t="s">
        <v>624</v>
      </c>
      <c r="K13" s="255">
        <v>784</v>
      </c>
      <c r="L13" s="257" t="s">
        <v>624</v>
      </c>
      <c r="M13" s="255">
        <v>801</v>
      </c>
      <c r="N13" s="257" t="s">
        <v>624</v>
      </c>
    </row>
    <row r="14" spans="1:14" ht="12.75">
      <c r="A14" s="255" t="s">
        <v>625</v>
      </c>
      <c r="B14" s="398" t="s">
        <v>626</v>
      </c>
      <c r="C14" s="398"/>
      <c r="D14" s="398"/>
      <c r="E14" s="258">
        <v>734</v>
      </c>
      <c r="F14" s="259" t="s">
        <v>624</v>
      </c>
      <c r="G14" s="258">
        <v>751</v>
      </c>
      <c r="H14" s="259" t="s">
        <v>624</v>
      </c>
      <c r="I14" s="258">
        <v>768</v>
      </c>
      <c r="J14" s="259" t="s">
        <v>624</v>
      </c>
      <c r="K14" s="255">
        <v>785</v>
      </c>
      <c r="L14" s="259" t="s">
        <v>624</v>
      </c>
      <c r="M14" s="258">
        <v>802</v>
      </c>
      <c r="N14" s="259" t="s">
        <v>624</v>
      </c>
    </row>
    <row r="15" spans="1:14" ht="12.75">
      <c r="A15" s="255" t="s">
        <v>627</v>
      </c>
      <c r="B15" s="398" t="s">
        <v>628</v>
      </c>
      <c r="C15" s="398"/>
      <c r="D15" s="398"/>
      <c r="E15" s="258">
        <v>735</v>
      </c>
      <c r="F15" s="259" t="s">
        <v>624</v>
      </c>
      <c r="G15" s="258">
        <v>752</v>
      </c>
      <c r="H15" s="259" t="s">
        <v>624</v>
      </c>
      <c r="I15" s="258">
        <v>769</v>
      </c>
      <c r="J15" s="259" t="s">
        <v>624</v>
      </c>
      <c r="K15" s="255">
        <v>786</v>
      </c>
      <c r="L15" s="259" t="s">
        <v>624</v>
      </c>
      <c r="M15" s="258">
        <v>803</v>
      </c>
      <c r="N15" s="259" t="s">
        <v>624</v>
      </c>
    </row>
    <row r="16" spans="1:14" ht="12.75">
      <c r="A16" s="255" t="s">
        <v>629</v>
      </c>
      <c r="B16" s="405" t="s">
        <v>630</v>
      </c>
      <c r="C16" s="406"/>
      <c r="D16" s="407"/>
      <c r="E16" s="255">
        <v>736</v>
      </c>
      <c r="F16" s="255" t="s">
        <v>624</v>
      </c>
      <c r="G16" s="255">
        <v>753</v>
      </c>
      <c r="H16" s="255" t="s">
        <v>624</v>
      </c>
      <c r="I16" s="255">
        <v>770</v>
      </c>
      <c r="J16" s="255" t="s">
        <v>624</v>
      </c>
      <c r="K16" s="255">
        <v>787</v>
      </c>
      <c r="L16" s="255" t="s">
        <v>624</v>
      </c>
      <c r="M16" s="255">
        <v>804</v>
      </c>
      <c r="N16" s="255" t="s">
        <v>624</v>
      </c>
    </row>
    <row r="17" spans="1:14" ht="12.75">
      <c r="A17" s="255" t="s">
        <v>631</v>
      </c>
      <c r="B17" s="405" t="s">
        <v>632</v>
      </c>
      <c r="C17" s="406"/>
      <c r="D17" s="407"/>
      <c r="E17" s="255">
        <v>737</v>
      </c>
      <c r="F17" s="255" t="s">
        <v>624</v>
      </c>
      <c r="G17" s="255">
        <v>754</v>
      </c>
      <c r="H17" s="255" t="s">
        <v>624</v>
      </c>
      <c r="I17" s="255">
        <v>771</v>
      </c>
      <c r="J17" s="255" t="s">
        <v>624</v>
      </c>
      <c r="K17" s="255">
        <v>788</v>
      </c>
      <c r="L17" s="255" t="s">
        <v>624</v>
      </c>
      <c r="M17" s="255">
        <v>805</v>
      </c>
      <c r="N17" s="255" t="s">
        <v>624</v>
      </c>
    </row>
    <row r="18" spans="1:14" ht="12.75">
      <c r="A18" s="255" t="s">
        <v>633</v>
      </c>
      <c r="B18" s="408" t="s">
        <v>634</v>
      </c>
      <c r="C18" s="409"/>
      <c r="D18" s="410"/>
      <c r="E18" s="254">
        <v>738</v>
      </c>
      <c r="F18" s="264"/>
      <c r="G18" s="254">
        <v>755</v>
      </c>
      <c r="H18" s="264"/>
      <c r="I18" s="254">
        <v>772</v>
      </c>
      <c r="J18" s="264"/>
      <c r="K18" s="254">
        <v>789</v>
      </c>
      <c r="L18" s="264"/>
      <c r="M18" s="254">
        <v>806</v>
      </c>
      <c r="N18" s="264"/>
    </row>
    <row r="19" spans="1:14" ht="22.5">
      <c r="A19" s="255">
        <v>1</v>
      </c>
      <c r="B19" s="242" t="s">
        <v>639</v>
      </c>
      <c r="C19" s="242" t="s">
        <v>535</v>
      </c>
      <c r="D19" s="238" t="s">
        <v>609</v>
      </c>
      <c r="E19" s="255"/>
      <c r="F19" s="240">
        <v>0</v>
      </c>
      <c r="G19" s="257"/>
      <c r="H19" s="239">
        <v>8468.99</v>
      </c>
      <c r="I19" s="257"/>
      <c r="J19" s="239">
        <v>8654.09</v>
      </c>
      <c r="K19" s="257"/>
      <c r="L19" s="240">
        <v>0.099035</v>
      </c>
      <c r="M19" s="257"/>
      <c r="N19" s="240">
        <v>0.529059</v>
      </c>
    </row>
    <row r="20" spans="1:14" ht="22.5">
      <c r="A20" s="255">
        <v>2</v>
      </c>
      <c r="B20" s="242" t="s">
        <v>639</v>
      </c>
      <c r="C20" s="242" t="s">
        <v>535</v>
      </c>
      <c r="D20" s="238" t="s">
        <v>610</v>
      </c>
      <c r="E20" s="255"/>
      <c r="F20" s="240">
        <v>0</v>
      </c>
      <c r="G20" s="257"/>
      <c r="H20" s="239">
        <v>31124.25</v>
      </c>
      <c r="I20" s="257"/>
      <c r="J20" s="239">
        <v>30150.91</v>
      </c>
      <c r="K20" s="257"/>
      <c r="L20" s="240">
        <v>0.039628</v>
      </c>
      <c r="M20" s="257"/>
      <c r="N20" s="240">
        <v>1.843247</v>
      </c>
    </row>
    <row r="21" spans="1:14" ht="22.5">
      <c r="A21" s="255">
        <v>3</v>
      </c>
      <c r="B21" s="241" t="s">
        <v>640</v>
      </c>
      <c r="C21" s="242" t="s">
        <v>535</v>
      </c>
      <c r="D21" s="238" t="s">
        <v>611</v>
      </c>
      <c r="E21" s="255"/>
      <c r="F21" s="240">
        <v>0</v>
      </c>
      <c r="G21" s="257"/>
      <c r="H21" s="239">
        <v>11806.02</v>
      </c>
      <c r="I21" s="257"/>
      <c r="J21" s="239">
        <v>11863.52</v>
      </c>
      <c r="K21" s="257"/>
      <c r="L21" s="240">
        <v>0.039705</v>
      </c>
      <c r="M21" s="257"/>
      <c r="N21" s="240">
        <v>0.725265</v>
      </c>
    </row>
    <row r="22" spans="1:14" ht="22.5">
      <c r="A22" s="255">
        <v>4</v>
      </c>
      <c r="B22" s="241" t="s">
        <v>641</v>
      </c>
      <c r="C22" s="242" t="s">
        <v>535</v>
      </c>
      <c r="D22" s="238" t="s">
        <v>612</v>
      </c>
      <c r="E22" s="255"/>
      <c r="F22" s="240">
        <v>0</v>
      </c>
      <c r="G22" s="257"/>
      <c r="H22" s="239">
        <v>15724.71</v>
      </c>
      <c r="I22" s="257"/>
      <c r="J22" s="239">
        <v>14862.74</v>
      </c>
      <c r="K22" s="257"/>
      <c r="L22" s="240">
        <v>0.078454</v>
      </c>
      <c r="M22" s="257"/>
      <c r="N22" s="240">
        <v>0.908619</v>
      </c>
    </row>
    <row r="23" spans="1:14" ht="12.75">
      <c r="A23" s="255" t="s">
        <v>635</v>
      </c>
      <c r="B23" s="398" t="s">
        <v>122</v>
      </c>
      <c r="C23" s="398"/>
      <c r="D23" s="398"/>
      <c r="E23" s="255">
        <v>739</v>
      </c>
      <c r="F23" s="257" t="s">
        <v>624</v>
      </c>
      <c r="G23" s="255">
        <v>756</v>
      </c>
      <c r="H23" s="257" t="s">
        <v>624</v>
      </c>
      <c r="I23" s="255">
        <v>773</v>
      </c>
      <c r="J23" s="257" t="s">
        <v>624</v>
      </c>
      <c r="K23" s="255">
        <v>790</v>
      </c>
      <c r="L23" s="257" t="s">
        <v>624</v>
      </c>
      <c r="M23" s="255">
        <v>807</v>
      </c>
      <c r="N23" s="260"/>
    </row>
    <row r="24" spans="1:14" ht="12.75">
      <c r="A24" s="255" t="s">
        <v>636</v>
      </c>
      <c r="B24" s="403" t="s">
        <v>637</v>
      </c>
      <c r="C24" s="403"/>
      <c r="D24" s="403"/>
      <c r="E24" s="255">
        <v>740</v>
      </c>
      <c r="F24" s="261">
        <v>0</v>
      </c>
      <c r="G24" s="255">
        <v>757</v>
      </c>
      <c r="H24" s="239">
        <v>67123.97</v>
      </c>
      <c r="I24" s="255">
        <v>774</v>
      </c>
      <c r="J24" s="239">
        <v>65531.26</v>
      </c>
      <c r="K24" s="255">
        <v>791</v>
      </c>
      <c r="L24" s="262"/>
      <c r="M24" s="255">
        <v>808</v>
      </c>
      <c r="N24" s="271">
        <v>0.040062</v>
      </c>
    </row>
    <row r="25" spans="1:14" ht="12.75">
      <c r="A25" s="255" t="s">
        <v>4</v>
      </c>
      <c r="B25" s="404" t="s">
        <v>638</v>
      </c>
      <c r="C25" s="404"/>
      <c r="D25" s="404"/>
      <c r="E25" s="255">
        <v>741</v>
      </c>
      <c r="F25" s="257" t="s">
        <v>624</v>
      </c>
      <c r="G25" s="255">
        <v>758</v>
      </c>
      <c r="H25" s="257" t="s">
        <v>624</v>
      </c>
      <c r="I25" s="255">
        <v>775</v>
      </c>
      <c r="J25" s="257" t="s">
        <v>624</v>
      </c>
      <c r="K25" s="255">
        <v>792</v>
      </c>
      <c r="L25" s="257" t="s">
        <v>624</v>
      </c>
      <c r="M25" s="255">
        <v>809</v>
      </c>
      <c r="N25" s="257" t="s">
        <v>624</v>
      </c>
    </row>
    <row r="26" spans="1:14" ht="12.75">
      <c r="A26" s="255" t="s">
        <v>625</v>
      </c>
      <c r="B26" s="398" t="s">
        <v>626</v>
      </c>
      <c r="C26" s="398"/>
      <c r="D26" s="398"/>
      <c r="E26" s="258">
        <v>742</v>
      </c>
      <c r="F26" s="259" t="s">
        <v>624</v>
      </c>
      <c r="G26" s="258">
        <v>759</v>
      </c>
      <c r="H26" s="259" t="s">
        <v>624</v>
      </c>
      <c r="I26" s="258">
        <v>776</v>
      </c>
      <c r="J26" s="259" t="s">
        <v>624</v>
      </c>
      <c r="K26" s="258">
        <v>793</v>
      </c>
      <c r="L26" s="259" t="s">
        <v>624</v>
      </c>
      <c r="M26" s="258">
        <v>810</v>
      </c>
      <c r="N26" s="259" t="s">
        <v>624</v>
      </c>
    </row>
    <row r="27" spans="1:14" ht="12.75">
      <c r="A27" s="255" t="s">
        <v>627</v>
      </c>
      <c r="B27" s="398" t="s">
        <v>628</v>
      </c>
      <c r="C27" s="398"/>
      <c r="D27" s="398"/>
      <c r="E27" s="258">
        <v>743</v>
      </c>
      <c r="F27" s="259" t="s">
        <v>624</v>
      </c>
      <c r="G27" s="258">
        <v>760</v>
      </c>
      <c r="H27" s="259" t="s">
        <v>624</v>
      </c>
      <c r="I27" s="258">
        <v>777</v>
      </c>
      <c r="J27" s="259" t="s">
        <v>624</v>
      </c>
      <c r="K27" s="258">
        <v>794</v>
      </c>
      <c r="L27" s="259" t="s">
        <v>624</v>
      </c>
      <c r="M27" s="258">
        <v>811</v>
      </c>
      <c r="N27" s="259" t="s">
        <v>624</v>
      </c>
    </row>
    <row r="28" spans="1:14" ht="12.75">
      <c r="A28" s="255" t="s">
        <v>629</v>
      </c>
      <c r="B28" s="398" t="s">
        <v>630</v>
      </c>
      <c r="C28" s="398"/>
      <c r="D28" s="398"/>
      <c r="E28" s="258">
        <v>744</v>
      </c>
      <c r="F28" s="259" t="s">
        <v>624</v>
      </c>
      <c r="G28" s="258">
        <v>761</v>
      </c>
      <c r="H28" s="259" t="s">
        <v>624</v>
      </c>
      <c r="I28" s="258">
        <v>778</v>
      </c>
      <c r="J28" s="259" t="s">
        <v>624</v>
      </c>
      <c r="K28" s="258">
        <v>795</v>
      </c>
      <c r="L28" s="259" t="s">
        <v>624</v>
      </c>
      <c r="M28" s="258">
        <v>812</v>
      </c>
      <c r="N28" s="259" t="s">
        <v>624</v>
      </c>
    </row>
    <row r="29" spans="1:14" ht="12.75">
      <c r="A29" s="255" t="s">
        <v>631</v>
      </c>
      <c r="B29" s="398" t="s">
        <v>632</v>
      </c>
      <c r="C29" s="398"/>
      <c r="D29" s="398"/>
      <c r="E29" s="258">
        <v>745</v>
      </c>
      <c r="F29" s="259" t="s">
        <v>624</v>
      </c>
      <c r="G29" s="258">
        <v>762</v>
      </c>
      <c r="H29" s="259" t="s">
        <v>624</v>
      </c>
      <c r="I29" s="258">
        <v>779</v>
      </c>
      <c r="J29" s="259" t="s">
        <v>624</v>
      </c>
      <c r="K29" s="258">
        <v>796</v>
      </c>
      <c r="L29" s="259" t="s">
        <v>624</v>
      </c>
      <c r="M29" s="258">
        <v>813</v>
      </c>
      <c r="N29" s="259" t="s">
        <v>624</v>
      </c>
    </row>
    <row r="30" spans="1:14" ht="12.75">
      <c r="A30" s="263" t="s">
        <v>633</v>
      </c>
      <c r="B30" s="399" t="s">
        <v>634</v>
      </c>
      <c r="C30" s="399"/>
      <c r="D30" s="399"/>
      <c r="E30" s="255">
        <v>746</v>
      </c>
      <c r="F30" s="257"/>
      <c r="G30" s="255">
        <v>763</v>
      </c>
      <c r="H30" s="257"/>
      <c r="I30" s="255">
        <v>780</v>
      </c>
      <c r="J30" s="257"/>
      <c r="K30" s="255">
        <v>797</v>
      </c>
      <c r="L30" s="272"/>
      <c r="M30" s="255">
        <v>814</v>
      </c>
      <c r="N30" s="257"/>
    </row>
    <row r="31" spans="1:14" ht="12.75">
      <c r="A31" s="263" t="s">
        <v>635</v>
      </c>
      <c r="B31" s="400" t="s">
        <v>122</v>
      </c>
      <c r="C31" s="400"/>
      <c r="D31" s="400"/>
      <c r="E31" s="255">
        <v>747</v>
      </c>
      <c r="F31" s="257" t="s">
        <v>624</v>
      </c>
      <c r="G31" s="255">
        <v>764</v>
      </c>
      <c r="H31" s="257" t="s">
        <v>624</v>
      </c>
      <c r="I31" s="255">
        <v>781</v>
      </c>
      <c r="J31" s="257" t="s">
        <v>624</v>
      </c>
      <c r="K31" s="255">
        <v>798</v>
      </c>
      <c r="L31" s="257" t="s">
        <v>624</v>
      </c>
      <c r="M31" s="255">
        <v>815</v>
      </c>
      <c r="N31" s="257" t="s">
        <v>624</v>
      </c>
    </row>
    <row r="32" spans="1:14" ht="12.75">
      <c r="A32" s="263" t="s">
        <v>636</v>
      </c>
      <c r="B32" s="399" t="s">
        <v>642</v>
      </c>
      <c r="C32" s="399"/>
      <c r="D32" s="399"/>
      <c r="E32" s="255">
        <v>748</v>
      </c>
      <c r="F32" s="265"/>
      <c r="G32" s="255">
        <v>765</v>
      </c>
      <c r="H32" s="266"/>
      <c r="I32" s="255">
        <v>782</v>
      </c>
      <c r="J32" s="266"/>
      <c r="K32" s="255">
        <v>799</v>
      </c>
      <c r="L32" s="257"/>
      <c r="M32" s="255">
        <v>816</v>
      </c>
      <c r="N32" s="257"/>
    </row>
    <row r="33" spans="1:14" ht="12.75">
      <c r="A33" s="255" t="s">
        <v>106</v>
      </c>
      <c r="B33" s="401" t="s">
        <v>643</v>
      </c>
      <c r="C33" s="401"/>
      <c r="D33" s="401"/>
      <c r="E33" s="255">
        <v>749</v>
      </c>
      <c r="F33" s="267"/>
      <c r="G33" s="255">
        <v>766</v>
      </c>
      <c r="H33" s="239">
        <v>67123.97</v>
      </c>
      <c r="I33" s="255">
        <v>783</v>
      </c>
      <c r="J33" s="239">
        <v>65531.26</v>
      </c>
      <c r="K33" s="255">
        <v>800</v>
      </c>
      <c r="L33" s="268"/>
      <c r="M33" s="255">
        <v>817</v>
      </c>
      <c r="N33" s="271">
        <v>0.040062</v>
      </c>
    </row>
    <row r="34" spans="1:14" ht="12.7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ht="12.7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ht="12.75">
      <c r="A36" s="269" t="s">
        <v>464</v>
      </c>
      <c r="B36" s="269"/>
      <c r="C36" s="269"/>
      <c r="D36" s="269" t="s">
        <v>466</v>
      </c>
      <c r="E36" s="269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ht="12.75">
      <c r="A37" s="269" t="s">
        <v>502</v>
      </c>
      <c r="B37" s="269"/>
      <c r="C37" s="269"/>
      <c r="D37" s="252"/>
      <c r="E37" s="252"/>
      <c r="F37" s="252"/>
      <c r="G37" s="270" t="s">
        <v>222</v>
      </c>
      <c r="H37" s="252"/>
      <c r="I37" s="252"/>
      <c r="J37" s="252"/>
      <c r="K37" s="252"/>
      <c r="L37" s="252"/>
      <c r="M37" s="252"/>
      <c r="N37" s="252"/>
    </row>
    <row r="38" spans="1:14" ht="12.75">
      <c r="A38" s="252"/>
      <c r="B38" s="252"/>
      <c r="C38" s="252"/>
      <c r="D38" s="252"/>
      <c r="E38" s="252"/>
      <c r="F38" s="252"/>
      <c r="G38" s="252"/>
      <c r="H38" s="252"/>
      <c r="I38" s="252"/>
      <c r="J38" s="402" t="s">
        <v>465</v>
      </c>
      <c r="K38" s="402"/>
      <c r="L38" s="402"/>
      <c r="M38" s="402"/>
      <c r="N38" s="252"/>
    </row>
    <row r="39" spans="1:14" ht="12.75">
      <c r="A39" s="252"/>
      <c r="B39" s="252" t="s">
        <v>485</v>
      </c>
      <c r="C39" s="252"/>
      <c r="D39" s="252"/>
      <c r="E39" s="252"/>
      <c r="F39" s="252"/>
      <c r="G39" s="252"/>
      <c r="H39" s="252"/>
      <c r="I39" s="252"/>
      <c r="J39" s="397" t="s">
        <v>441</v>
      </c>
      <c r="K39" s="397"/>
      <c r="L39" s="397"/>
      <c r="M39" s="397"/>
      <c r="N39" s="252"/>
    </row>
    <row r="40" spans="1:14" ht="12.75">
      <c r="A40" s="252"/>
      <c r="B40" s="252" t="s">
        <v>468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  <row r="41" spans="1:14" ht="12.75">
      <c r="A41" s="252"/>
      <c r="B41" s="252" t="s">
        <v>486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23:D23"/>
    <mergeCell ref="B24:D24"/>
    <mergeCell ref="B25:D25"/>
    <mergeCell ref="B26:D26"/>
    <mergeCell ref="B27:D27"/>
    <mergeCell ref="B28:D28"/>
    <mergeCell ref="J39:M39"/>
    <mergeCell ref="B29:D29"/>
    <mergeCell ref="B30:D30"/>
    <mergeCell ref="B31:D31"/>
    <mergeCell ref="B32:D32"/>
    <mergeCell ref="B33:D33"/>
    <mergeCell ref="J38:M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22" t="s">
        <v>44</v>
      </c>
      <c r="B8" s="422"/>
      <c r="C8" s="422"/>
      <c r="D8" s="422"/>
      <c r="E8" s="422"/>
      <c r="F8" s="422"/>
      <c r="G8" s="422"/>
      <c r="H8" s="422"/>
      <c r="I8" s="422"/>
    </row>
    <row r="9" spans="1:9" ht="12.75">
      <c r="A9" s="422" t="s">
        <v>43</v>
      </c>
      <c r="B9" s="422"/>
      <c r="C9" s="422"/>
      <c r="D9" s="422"/>
      <c r="E9" s="422"/>
      <c r="F9" s="422"/>
      <c r="G9" s="422"/>
      <c r="H9" s="422"/>
      <c r="I9" s="422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18" t="s">
        <v>0</v>
      </c>
      <c r="C11" s="419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416"/>
      <c r="C12" s="417"/>
      <c r="D12" s="1"/>
      <c r="E12" s="1"/>
      <c r="F12" s="1"/>
      <c r="G12" s="1"/>
      <c r="H12" s="1"/>
      <c r="I12" s="1"/>
    </row>
    <row r="13" spans="2:9" ht="12.75">
      <c r="B13" s="416"/>
      <c r="C13" s="417"/>
      <c r="D13" s="1"/>
      <c r="E13" s="1"/>
      <c r="F13" s="1"/>
      <c r="G13" s="1"/>
      <c r="H13" s="1"/>
      <c r="I13" s="1"/>
    </row>
    <row r="14" spans="2:9" ht="12.75">
      <c r="B14" s="416"/>
      <c r="C14" s="417"/>
      <c r="D14" s="1"/>
      <c r="E14" s="1"/>
      <c r="F14" s="1"/>
      <c r="G14" s="1"/>
      <c r="H14" s="1"/>
      <c r="I14" s="1"/>
    </row>
    <row r="15" spans="2:9" ht="12.75">
      <c r="B15" s="420" t="s">
        <v>132</v>
      </c>
      <c r="C15" s="421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18" t="s">
        <v>0</v>
      </c>
      <c r="C18" s="419"/>
      <c r="D18" s="418" t="s">
        <v>123</v>
      </c>
      <c r="E18" s="419"/>
      <c r="F18" s="418" t="s">
        <v>125</v>
      </c>
      <c r="G18" s="419"/>
      <c r="H18" s="107" t="s">
        <v>431</v>
      </c>
      <c r="I18" s="20" t="s">
        <v>133</v>
      </c>
    </row>
    <row r="19" spans="2:9" ht="12.75">
      <c r="B19" s="416"/>
      <c r="C19" s="417"/>
      <c r="D19" s="416"/>
      <c r="E19" s="417"/>
      <c r="F19" s="416"/>
      <c r="G19" s="417"/>
      <c r="H19" s="22"/>
      <c r="I19" s="21"/>
    </row>
    <row r="20" spans="2:9" ht="12.75">
      <c r="B20" s="416"/>
      <c r="C20" s="417"/>
      <c r="D20" s="416"/>
      <c r="E20" s="417"/>
      <c r="F20" s="416"/>
      <c r="G20" s="417"/>
      <c r="H20" s="22"/>
      <c r="I20" s="21"/>
    </row>
    <row r="22" spans="1:9" ht="45.75" customHeight="1">
      <c r="A22" s="4" t="s">
        <v>163</v>
      </c>
      <c r="D22" s="112"/>
      <c r="E22" s="423" t="s">
        <v>40</v>
      </c>
      <c r="F22" s="423"/>
      <c r="G22" s="112"/>
      <c r="H22" s="276" t="s">
        <v>369</v>
      </c>
      <c r="I22" s="277"/>
    </row>
    <row r="23" spans="1:13" ht="12.75">
      <c r="A23" s="4" t="s">
        <v>502</v>
      </c>
      <c r="B23" s="4"/>
      <c r="C23" s="4"/>
      <c r="D23" s="19"/>
      <c r="E23" s="19"/>
      <c r="F23" s="423" t="s">
        <v>41</v>
      </c>
      <c r="G23" s="423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B1">
      <selection activeCell="C54" sqref="C54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22" t="s">
        <v>149</v>
      </c>
      <c r="C8" s="422"/>
      <c r="D8" s="422"/>
      <c r="E8" s="422"/>
      <c r="F8" s="422"/>
      <c r="G8" s="422"/>
    </row>
    <row r="9" spans="2:7" ht="13.5" customHeight="1">
      <c r="B9" s="287" t="s">
        <v>500</v>
      </c>
      <c r="C9" s="445"/>
      <c r="D9" s="445"/>
      <c r="E9" s="445"/>
      <c r="F9" s="445"/>
      <c r="G9" s="445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43" t="s">
        <v>59</v>
      </c>
      <c r="F19" s="443"/>
      <c r="G19" s="443"/>
    </row>
    <row r="20" spans="2:7" ht="12.75">
      <c r="B20" s="427" t="s">
        <v>434</v>
      </c>
      <c r="C20" s="446"/>
      <c r="D20" s="446"/>
      <c r="E20" s="446"/>
      <c r="F20" s="446"/>
      <c r="G20" s="428"/>
    </row>
    <row r="21" spans="2:7" ht="22.5">
      <c r="B21" s="6" t="s">
        <v>150</v>
      </c>
      <c r="C21" s="107" t="s">
        <v>158</v>
      </c>
      <c r="D21" s="449" t="s">
        <v>435</v>
      </c>
      <c r="E21" s="419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34">
        <v>3</v>
      </c>
      <c r="E22" s="435"/>
      <c r="F22" s="16">
        <v>4</v>
      </c>
      <c r="G22" s="16">
        <v>5</v>
      </c>
    </row>
    <row r="23" spans="2:7" ht="12.75">
      <c r="B23" s="16">
        <v>1</v>
      </c>
      <c r="C23" s="2"/>
      <c r="D23" s="434"/>
      <c r="E23" s="435"/>
      <c r="F23" s="2"/>
      <c r="G23" s="2"/>
    </row>
    <row r="24" spans="2:7" ht="12.75">
      <c r="B24" s="16">
        <v>2</v>
      </c>
      <c r="C24" s="2"/>
      <c r="D24" s="434"/>
      <c r="E24" s="435"/>
      <c r="F24" s="2"/>
      <c r="G24" s="2"/>
    </row>
    <row r="25" spans="2:7" ht="12.75">
      <c r="B25" s="16">
        <v>3</v>
      </c>
      <c r="C25" s="2"/>
      <c r="D25" s="434"/>
      <c r="E25" s="435"/>
      <c r="F25" s="2"/>
      <c r="G25" s="2"/>
    </row>
    <row r="26" spans="2:7" ht="12.75">
      <c r="B26" s="16">
        <v>4</v>
      </c>
      <c r="C26" s="105" t="s">
        <v>437</v>
      </c>
      <c r="D26" s="434"/>
      <c r="E26" s="435"/>
      <c r="F26" s="2"/>
      <c r="G26" s="2"/>
    </row>
    <row r="27" spans="2:7" ht="12.75">
      <c r="B27" s="427" t="s">
        <v>438</v>
      </c>
      <c r="C27" s="446"/>
      <c r="D27" s="446"/>
      <c r="E27" s="446"/>
      <c r="F27" s="446"/>
      <c r="G27" s="428"/>
    </row>
    <row r="28" spans="2:7" ht="22.5">
      <c r="B28" s="6" t="s">
        <v>150</v>
      </c>
      <c r="C28" s="107" t="s">
        <v>158</v>
      </c>
      <c r="D28" s="418" t="s">
        <v>153</v>
      </c>
      <c r="E28" s="419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34">
        <v>3</v>
      </c>
      <c r="E29" s="435"/>
      <c r="F29" s="16">
        <v>4</v>
      </c>
      <c r="G29" s="16">
        <v>5</v>
      </c>
    </row>
    <row r="30" spans="2:7" ht="12.75">
      <c r="B30" s="16">
        <v>1</v>
      </c>
      <c r="C30" s="2"/>
      <c r="D30" s="434"/>
      <c r="E30" s="435"/>
      <c r="F30" s="2"/>
      <c r="G30" s="2"/>
    </row>
    <row r="31" spans="2:7" ht="12.75">
      <c r="B31" s="16">
        <v>2</v>
      </c>
      <c r="C31" s="2"/>
      <c r="D31" s="434"/>
      <c r="E31" s="435"/>
      <c r="F31" s="2"/>
      <c r="G31" s="2"/>
    </row>
    <row r="32" spans="2:7" ht="12.75">
      <c r="B32" s="16">
        <v>3</v>
      </c>
      <c r="C32" s="2"/>
      <c r="D32" s="434"/>
      <c r="E32" s="435"/>
      <c r="F32" s="2"/>
      <c r="G32" s="2"/>
    </row>
    <row r="33" spans="2:7" ht="12.75">
      <c r="B33" s="16">
        <v>4</v>
      </c>
      <c r="C33" s="2" t="s">
        <v>157</v>
      </c>
      <c r="D33" s="434"/>
      <c r="E33" s="435"/>
      <c r="F33" s="2"/>
      <c r="G33" s="2"/>
    </row>
    <row r="34" spans="2:7" ht="12.75">
      <c r="B34" s="427" t="s">
        <v>439</v>
      </c>
      <c r="C34" s="428"/>
      <c r="D34" s="416"/>
      <c r="E34" s="417"/>
      <c r="F34" s="1"/>
      <c r="G34" s="1"/>
    </row>
    <row r="36" spans="2:7" ht="12.75">
      <c r="B36" s="37" t="s">
        <v>440</v>
      </c>
      <c r="E36" s="443" t="s">
        <v>508</v>
      </c>
      <c r="F36" s="443"/>
      <c r="G36" s="443"/>
    </row>
    <row r="37" spans="2:8" ht="12.75">
      <c r="B37" s="429" t="s">
        <v>159</v>
      </c>
      <c r="C37" s="430"/>
      <c r="D37" s="431"/>
      <c r="E37" s="444" t="s">
        <v>160</v>
      </c>
      <c r="F37" s="444"/>
      <c r="G37" s="444" t="s">
        <v>161</v>
      </c>
      <c r="H37" s="444"/>
    </row>
    <row r="38" spans="2:8" ht="12.75">
      <c r="B38" s="439" t="s">
        <v>443</v>
      </c>
      <c r="C38" s="440"/>
      <c r="D38" s="441"/>
      <c r="E38" s="436">
        <v>858.54</v>
      </c>
      <c r="F38" s="436"/>
      <c r="G38" s="424" t="s">
        <v>445</v>
      </c>
      <c r="H38" s="425"/>
    </row>
    <row r="39" spans="2:8" ht="12.75">
      <c r="B39" s="424" t="s">
        <v>448</v>
      </c>
      <c r="C39" s="440"/>
      <c r="D39" s="441"/>
      <c r="E39" s="432">
        <v>4146</v>
      </c>
      <c r="F39" s="433"/>
      <c r="G39" s="424" t="s">
        <v>446</v>
      </c>
      <c r="H39" s="425"/>
    </row>
    <row r="40" spans="2:8" ht="12.75">
      <c r="B40" s="424" t="s">
        <v>449</v>
      </c>
      <c r="C40" s="440"/>
      <c r="D40" s="441"/>
      <c r="E40" s="436">
        <v>1658.4</v>
      </c>
      <c r="F40" s="436"/>
      <c r="G40" s="424" t="s">
        <v>447</v>
      </c>
      <c r="H40" s="425"/>
    </row>
    <row r="41" spans="2:8" ht="12.75">
      <c r="B41" s="424" t="s">
        <v>487</v>
      </c>
      <c r="C41" s="426"/>
      <c r="D41" s="425"/>
      <c r="E41" s="432">
        <v>0</v>
      </c>
      <c r="F41" s="433"/>
      <c r="G41" s="424" t="s">
        <v>488</v>
      </c>
      <c r="H41" s="425"/>
    </row>
    <row r="42" spans="2:8" ht="12.75">
      <c r="B42" s="120" t="s">
        <v>489</v>
      </c>
      <c r="C42" s="121"/>
      <c r="D42" s="122"/>
      <c r="E42" s="432">
        <v>1521</v>
      </c>
      <c r="F42" s="433"/>
      <c r="G42" s="424" t="s">
        <v>490</v>
      </c>
      <c r="H42" s="425"/>
    </row>
    <row r="43" spans="2:8" ht="12.75">
      <c r="B43" s="439" t="s">
        <v>162</v>
      </c>
      <c r="C43" s="440"/>
      <c r="D43" s="441"/>
      <c r="E43" s="436"/>
      <c r="F43" s="436"/>
      <c r="G43" s="437"/>
      <c r="H43" s="437"/>
    </row>
    <row r="44" spans="2:8" ht="12.75">
      <c r="B44" s="416"/>
      <c r="C44" s="442"/>
      <c r="D44" s="417"/>
      <c r="E44" s="450"/>
      <c r="F44" s="450"/>
      <c r="G44" s="447"/>
      <c r="H44" s="448"/>
    </row>
    <row r="45" spans="7:8" ht="12.75">
      <c r="G45" s="5" t="s">
        <v>7</v>
      </c>
      <c r="H45" s="5"/>
    </row>
    <row r="46" spans="6:8" ht="12.75">
      <c r="F46" s="4"/>
      <c r="G46" s="113" t="s">
        <v>441</v>
      </c>
      <c r="H46" s="5"/>
    </row>
    <row r="47" spans="2:8" ht="12.75">
      <c r="B47" s="103" t="s">
        <v>163</v>
      </c>
      <c r="D47" s="438" t="s">
        <v>40</v>
      </c>
      <c r="E47" s="438"/>
      <c r="F47" s="118"/>
      <c r="G47" s="119"/>
      <c r="H47" s="119"/>
    </row>
    <row r="48" spans="2:8" ht="12.75">
      <c r="B48" s="4" t="s">
        <v>502</v>
      </c>
      <c r="C48" s="4"/>
      <c r="D48" s="117"/>
      <c r="E48" s="117"/>
      <c r="F48" s="117"/>
      <c r="G48" s="117"/>
      <c r="H48" s="117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D33:E33"/>
    <mergeCell ref="D21:E21"/>
    <mergeCell ref="B38:D38"/>
    <mergeCell ref="G37:H37"/>
    <mergeCell ref="D34:E34"/>
    <mergeCell ref="D32:E32"/>
    <mergeCell ref="G40:H40"/>
    <mergeCell ref="E43:F43"/>
    <mergeCell ref="E44:F44"/>
    <mergeCell ref="B8:G8"/>
    <mergeCell ref="B9:G9"/>
    <mergeCell ref="E19:G19"/>
    <mergeCell ref="B20:G20"/>
    <mergeCell ref="D30:E30"/>
    <mergeCell ref="D31:E31"/>
    <mergeCell ref="D29:E29"/>
    <mergeCell ref="B27:G27"/>
    <mergeCell ref="D28:E28"/>
    <mergeCell ref="D22:E22"/>
    <mergeCell ref="G43:H43"/>
    <mergeCell ref="D47:E47"/>
    <mergeCell ref="B43:D43"/>
    <mergeCell ref="B44:D44"/>
    <mergeCell ref="E40:F40"/>
    <mergeCell ref="E36:G36"/>
    <mergeCell ref="B40:D40"/>
    <mergeCell ref="E37:F37"/>
    <mergeCell ref="B39:D39"/>
    <mergeCell ref="E41:F41"/>
    <mergeCell ref="D23:E23"/>
    <mergeCell ref="D24:E24"/>
    <mergeCell ref="E38:F38"/>
    <mergeCell ref="D25:E25"/>
    <mergeCell ref="D26:E26"/>
    <mergeCell ref="E42:F42"/>
    <mergeCell ref="G41:H41"/>
    <mergeCell ref="G42:H42"/>
    <mergeCell ref="B41:D41"/>
    <mergeCell ref="B34:C34"/>
    <mergeCell ref="G39:H39"/>
    <mergeCell ref="G38:H38"/>
    <mergeCell ref="B37:D37"/>
    <mergeCell ref="E39:F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2" ht="12.75">
      <c r="A7" s="4"/>
      <c r="B7" s="4"/>
    </row>
    <row r="8" spans="1:5" ht="12.75">
      <c r="A8" s="273" t="s">
        <v>165</v>
      </c>
      <c r="B8" s="273"/>
      <c r="C8" s="273"/>
      <c r="D8" s="273"/>
      <c r="E8" s="273"/>
    </row>
    <row r="9" spans="1:5" ht="14.25" customHeight="1">
      <c r="A9" s="274" t="s">
        <v>166</v>
      </c>
      <c r="B9" s="274"/>
      <c r="C9" s="274"/>
      <c r="D9" s="274"/>
      <c r="E9" s="274"/>
    </row>
    <row r="10" spans="1:5" ht="14.25" customHeight="1">
      <c r="A10" s="274" t="s">
        <v>573</v>
      </c>
      <c r="B10" s="274"/>
      <c r="C10" s="274"/>
      <c r="D10" s="274"/>
      <c r="E10" s="274"/>
    </row>
    <row r="11" ht="12.75">
      <c r="E11" s="4" t="s">
        <v>9</v>
      </c>
    </row>
    <row r="12" spans="1:5" ht="33.75">
      <c r="A12" s="107" t="s">
        <v>370</v>
      </c>
      <c r="B12" s="107" t="s">
        <v>0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56"/>
      <c r="B14" s="26" t="s">
        <v>220</v>
      </c>
      <c r="C14" s="7">
        <v>201</v>
      </c>
      <c r="D14" s="39"/>
      <c r="E14" s="88"/>
    </row>
    <row r="15" spans="1:5" ht="12.75">
      <c r="A15" s="6"/>
      <c r="B15" s="26" t="s">
        <v>379</v>
      </c>
      <c r="C15" s="9" t="s">
        <v>60</v>
      </c>
      <c r="D15" s="29">
        <f>SUM(D16+D17+D18+D19)</f>
        <v>46995</v>
      </c>
      <c r="E15" s="29">
        <f>SUM(E16:E19)</f>
        <v>76479</v>
      </c>
    </row>
    <row r="16" spans="1:8" ht="12.75">
      <c r="A16" s="6">
        <v>700</v>
      </c>
      <c r="B16" s="2" t="s">
        <v>167</v>
      </c>
      <c r="C16" s="9" t="s">
        <v>61</v>
      </c>
      <c r="D16" s="40">
        <v>8019</v>
      </c>
      <c r="E16" s="40">
        <v>36626</v>
      </c>
      <c r="H16" s="36"/>
    </row>
    <row r="17" spans="1:5" ht="12.75">
      <c r="A17" s="6">
        <v>701</v>
      </c>
      <c r="B17" s="108" t="s">
        <v>371</v>
      </c>
      <c r="C17" s="9" t="s">
        <v>62</v>
      </c>
      <c r="D17" s="40">
        <v>38976</v>
      </c>
      <c r="E17" s="40">
        <v>39853</v>
      </c>
    </row>
    <row r="18" spans="1:5" ht="15.75" customHeight="1">
      <c r="A18" s="6">
        <v>702</v>
      </c>
      <c r="B18" s="108" t="s">
        <v>372</v>
      </c>
      <c r="C18" s="106" t="s">
        <v>63</v>
      </c>
      <c r="D18" s="40"/>
      <c r="E18" s="40"/>
    </row>
    <row r="19" spans="1:5" ht="12.75">
      <c r="A19" s="6">
        <v>709</v>
      </c>
      <c r="B19" s="53" t="s">
        <v>168</v>
      </c>
      <c r="C19" s="9" t="s">
        <v>64</v>
      </c>
      <c r="D19" s="40"/>
      <c r="E19" s="40"/>
    </row>
    <row r="20" spans="1:5" ht="12.75">
      <c r="A20" s="6"/>
      <c r="B20" s="54" t="s">
        <v>373</v>
      </c>
      <c r="C20" s="9" t="s">
        <v>65</v>
      </c>
      <c r="D20" s="40">
        <f>SUM(D21+D22+D23)</f>
        <v>46221</v>
      </c>
      <c r="E20" s="40">
        <f>SUM(E21:E23)</f>
        <v>0</v>
      </c>
    </row>
    <row r="21" spans="1:5" ht="12.75">
      <c r="A21" s="6">
        <v>710</v>
      </c>
      <c r="B21" s="59" t="s">
        <v>169</v>
      </c>
      <c r="C21" s="9" t="s">
        <v>66</v>
      </c>
      <c r="D21" s="29">
        <v>46221</v>
      </c>
      <c r="E21" s="29"/>
    </row>
    <row r="22" spans="1:5" ht="12.75">
      <c r="A22" s="6">
        <v>711</v>
      </c>
      <c r="B22" s="3" t="s">
        <v>170</v>
      </c>
      <c r="C22" s="9" t="s">
        <v>67</v>
      </c>
      <c r="D22" s="29"/>
      <c r="E22" s="29"/>
    </row>
    <row r="23" spans="1:5" ht="12.75" customHeight="1">
      <c r="A23" s="6">
        <v>719</v>
      </c>
      <c r="B23" s="109" t="s">
        <v>374</v>
      </c>
      <c r="C23" s="106" t="s">
        <v>68</v>
      </c>
      <c r="D23" s="40"/>
      <c r="E23" s="40"/>
    </row>
    <row r="24" spans="1:5" ht="12.75">
      <c r="A24" s="57">
        <v>73</v>
      </c>
      <c r="B24" s="26" t="s">
        <v>378</v>
      </c>
      <c r="C24" s="106" t="s">
        <v>69</v>
      </c>
      <c r="D24" s="40">
        <f>SUM(D25+D26+D27+D28+D29+D30+D31)</f>
        <v>20232</v>
      </c>
      <c r="E24" s="40">
        <f>SUM(E25:E31)</f>
        <v>25380</v>
      </c>
    </row>
    <row r="25" spans="1:5" ht="12.75">
      <c r="A25" s="6">
        <v>600</v>
      </c>
      <c r="B25" s="2" t="s">
        <v>171</v>
      </c>
      <c r="C25" s="106" t="s">
        <v>70</v>
      </c>
      <c r="D25" s="40">
        <v>11310</v>
      </c>
      <c r="E25" s="40">
        <v>13647</v>
      </c>
    </row>
    <row r="26" spans="1:5" ht="12.75">
      <c r="A26" s="6">
        <v>601</v>
      </c>
      <c r="B26" s="2" t="s">
        <v>172</v>
      </c>
      <c r="C26" s="106" t="s">
        <v>71</v>
      </c>
      <c r="D26" s="40">
        <v>62</v>
      </c>
      <c r="E26" s="40"/>
    </row>
    <row r="27" spans="1:5" ht="12.75">
      <c r="A27" s="6">
        <v>602</v>
      </c>
      <c r="B27" s="53" t="s">
        <v>173</v>
      </c>
      <c r="C27" s="106" t="s">
        <v>72</v>
      </c>
      <c r="D27" s="40"/>
      <c r="E27" s="40"/>
    </row>
    <row r="28" spans="1:5" ht="12.75">
      <c r="A28" s="6">
        <v>603</v>
      </c>
      <c r="B28" s="2" t="s">
        <v>174</v>
      </c>
      <c r="C28" s="106" t="s">
        <v>73</v>
      </c>
      <c r="D28" s="40">
        <v>4975</v>
      </c>
      <c r="E28" s="40">
        <v>4975</v>
      </c>
    </row>
    <row r="29" spans="1:5" ht="12.75">
      <c r="A29" s="6">
        <v>605</v>
      </c>
      <c r="B29" s="53" t="s">
        <v>175</v>
      </c>
      <c r="C29" s="106" t="s">
        <v>74</v>
      </c>
      <c r="D29" s="40">
        <v>859</v>
      </c>
      <c r="E29" s="40">
        <v>759</v>
      </c>
    </row>
    <row r="30" spans="1:5" ht="12.75">
      <c r="A30" s="6">
        <v>607</v>
      </c>
      <c r="B30" s="53" t="s">
        <v>176</v>
      </c>
      <c r="C30" s="106" t="s">
        <v>75</v>
      </c>
      <c r="D30" s="40"/>
      <c r="E30" s="40"/>
    </row>
    <row r="31" spans="1:5" ht="22.5">
      <c r="A31" s="6" t="s">
        <v>178</v>
      </c>
      <c r="B31" s="53" t="s">
        <v>177</v>
      </c>
      <c r="C31" s="106" t="s">
        <v>76</v>
      </c>
      <c r="D31" s="40">
        <f>SUM(1521+229+1275+1)</f>
        <v>3026</v>
      </c>
      <c r="E31" s="40">
        <v>5999</v>
      </c>
    </row>
    <row r="32" spans="1:5" ht="12.75">
      <c r="A32" s="6"/>
      <c r="B32" s="26" t="s">
        <v>375</v>
      </c>
      <c r="C32" s="106" t="s">
        <v>77</v>
      </c>
      <c r="D32" s="29">
        <f>SUM(D33+D34+D35)</f>
        <v>0</v>
      </c>
      <c r="E32" s="29">
        <f>SUM(E33:E35)</f>
        <v>0</v>
      </c>
    </row>
    <row r="33" spans="1:5" ht="12.75">
      <c r="A33" s="6">
        <v>610</v>
      </c>
      <c r="B33" s="2" t="s">
        <v>179</v>
      </c>
      <c r="C33" s="106" t="s">
        <v>78</v>
      </c>
      <c r="D33" s="29"/>
      <c r="E33" s="29"/>
    </row>
    <row r="34" spans="1:5" ht="12.75">
      <c r="A34" s="6">
        <v>611</v>
      </c>
      <c r="B34" s="105" t="s">
        <v>376</v>
      </c>
      <c r="C34" s="106" t="s">
        <v>79</v>
      </c>
      <c r="D34" s="29"/>
      <c r="E34" s="29"/>
    </row>
    <row r="35" spans="1:5" ht="12.75">
      <c r="A35" s="6">
        <v>619</v>
      </c>
      <c r="B35" s="105" t="s">
        <v>377</v>
      </c>
      <c r="C35" s="106" t="s">
        <v>80</v>
      </c>
      <c r="D35" s="29"/>
      <c r="E35" s="29"/>
    </row>
    <row r="36" spans="1:5" ht="22.5">
      <c r="A36" s="6"/>
      <c r="B36" s="44" t="s">
        <v>380</v>
      </c>
      <c r="C36" s="106" t="s">
        <v>81</v>
      </c>
      <c r="D36" s="29">
        <f>SUM(D15+D20-D24)</f>
        <v>72984</v>
      </c>
      <c r="E36" s="29">
        <f>SUM(E15-E24)</f>
        <v>51099</v>
      </c>
    </row>
    <row r="37" spans="1:5" ht="12.75">
      <c r="A37" s="6"/>
      <c r="B37" s="105" t="s">
        <v>381</v>
      </c>
      <c r="C37" s="106" t="s">
        <v>82</v>
      </c>
      <c r="D37" s="29"/>
      <c r="E37" s="29"/>
    </row>
    <row r="38" spans="1:5" ht="12.75">
      <c r="A38" s="6"/>
      <c r="B38" s="26" t="s">
        <v>382</v>
      </c>
      <c r="C38" s="106" t="s">
        <v>83</v>
      </c>
      <c r="D38" s="29"/>
      <c r="E38" s="29"/>
    </row>
    <row r="39" spans="1:5" ht="12.75">
      <c r="A39" s="6">
        <v>730</v>
      </c>
      <c r="B39" s="2" t="s">
        <v>180</v>
      </c>
      <c r="C39" s="106" t="s">
        <v>84</v>
      </c>
      <c r="D39" s="29"/>
      <c r="E39" s="29"/>
    </row>
    <row r="40" spans="1:5" ht="12.75">
      <c r="A40" s="6">
        <v>731</v>
      </c>
      <c r="B40" s="3" t="s">
        <v>181</v>
      </c>
      <c r="C40" s="106" t="s">
        <v>85</v>
      </c>
      <c r="D40" s="29"/>
      <c r="E40" s="29"/>
    </row>
    <row r="41" spans="1:5" ht="12.75">
      <c r="A41" s="6"/>
      <c r="B41" s="26" t="s">
        <v>383</v>
      </c>
      <c r="C41" s="106" t="s">
        <v>86</v>
      </c>
      <c r="D41" s="29"/>
      <c r="E41" s="29">
        <f>E42+E43</f>
        <v>0</v>
      </c>
    </row>
    <row r="42" spans="1:5" ht="12.75">
      <c r="A42" s="6">
        <v>630</v>
      </c>
      <c r="B42" s="2" t="s">
        <v>182</v>
      </c>
      <c r="C42" s="106" t="s">
        <v>87</v>
      </c>
      <c r="D42" s="29"/>
      <c r="E42" s="29"/>
    </row>
    <row r="43" spans="1:5" ht="12.75">
      <c r="A43" s="58">
        <v>631</v>
      </c>
      <c r="B43" s="2" t="s">
        <v>183</v>
      </c>
      <c r="C43" s="106" t="s">
        <v>88</v>
      </c>
      <c r="D43" s="29"/>
      <c r="E43" s="29"/>
    </row>
    <row r="44" spans="1:5" ht="33.75" customHeight="1">
      <c r="A44" s="6"/>
      <c r="B44" s="44" t="s">
        <v>384</v>
      </c>
      <c r="C44" s="106" t="s">
        <v>89</v>
      </c>
      <c r="D44" s="48">
        <f>SUM(D36+D38-D41)</f>
        <v>72984</v>
      </c>
      <c r="E44" s="48">
        <f>SUM(E36+E38-E41)</f>
        <v>51099</v>
      </c>
    </row>
    <row r="45" spans="1:5" ht="22.5">
      <c r="A45" s="6"/>
      <c r="B45" s="108" t="s">
        <v>385</v>
      </c>
      <c r="C45" s="106" t="s">
        <v>90</v>
      </c>
      <c r="D45" s="48">
        <f>SUM(D37)</f>
        <v>0</v>
      </c>
      <c r="E45" s="48">
        <f>E37-E38</f>
        <v>0</v>
      </c>
    </row>
    <row r="46" spans="1:5" ht="12.75">
      <c r="A46" s="6"/>
      <c r="B46" s="26" t="s">
        <v>184</v>
      </c>
      <c r="C46" s="106" t="s">
        <v>196</v>
      </c>
      <c r="D46" s="48"/>
      <c r="E46" s="48"/>
    </row>
    <row r="47" spans="1:5" ht="12.75">
      <c r="A47" s="6">
        <v>821</v>
      </c>
      <c r="B47" s="2" t="s">
        <v>185</v>
      </c>
      <c r="C47" s="106" t="s">
        <v>197</v>
      </c>
      <c r="D47" s="29"/>
      <c r="E47" s="29"/>
    </row>
    <row r="48" spans="1:5" ht="12.75">
      <c r="A48" s="6" t="s">
        <v>186</v>
      </c>
      <c r="B48" s="2" t="s">
        <v>187</v>
      </c>
      <c r="C48" s="106" t="s">
        <v>198</v>
      </c>
      <c r="D48" s="29"/>
      <c r="E48" s="29"/>
    </row>
    <row r="49" spans="1:5" ht="12.75">
      <c r="A49" s="6" t="s">
        <v>186</v>
      </c>
      <c r="B49" s="2" t="s">
        <v>188</v>
      </c>
      <c r="C49" s="106" t="s">
        <v>199</v>
      </c>
      <c r="D49" s="29"/>
      <c r="E49" s="29"/>
    </row>
    <row r="50" spans="1:5" ht="27.75" customHeight="1">
      <c r="A50" s="6"/>
      <c r="B50" s="44" t="s">
        <v>386</v>
      </c>
      <c r="C50" s="106" t="s">
        <v>200</v>
      </c>
      <c r="D50" s="29"/>
      <c r="E50" s="29">
        <f>E44</f>
        <v>51099</v>
      </c>
    </row>
    <row r="51" spans="1:5" ht="12.75">
      <c r="A51" s="6"/>
      <c r="B51" s="105" t="s">
        <v>387</v>
      </c>
      <c r="C51" s="106" t="s">
        <v>201</v>
      </c>
      <c r="D51" s="29">
        <f>SUM(D45)</f>
        <v>0</v>
      </c>
      <c r="E51" s="29">
        <f>E45</f>
        <v>0</v>
      </c>
    </row>
    <row r="52" spans="1:5" ht="22.5">
      <c r="A52" s="6"/>
      <c r="B52" s="44" t="s">
        <v>388</v>
      </c>
      <c r="C52" s="106" t="s">
        <v>202</v>
      </c>
      <c r="D52" s="29">
        <f>SUM(D53+D54+D55+D56+D57)</f>
        <v>36488</v>
      </c>
      <c r="E52" s="29">
        <f>SUM(E53:E57)</f>
        <v>52391</v>
      </c>
    </row>
    <row r="53" spans="1:5" ht="12.75">
      <c r="A53" s="6">
        <v>720</v>
      </c>
      <c r="B53" s="2" t="s">
        <v>189</v>
      </c>
      <c r="C53" s="106" t="s">
        <v>203</v>
      </c>
      <c r="D53" s="29">
        <v>36488</v>
      </c>
      <c r="E53" s="29">
        <v>52391</v>
      </c>
    </row>
    <row r="54" spans="1:5" ht="22.5">
      <c r="A54" s="6">
        <v>721</v>
      </c>
      <c r="B54" s="55" t="s">
        <v>190</v>
      </c>
      <c r="C54" s="106" t="s">
        <v>204</v>
      </c>
      <c r="D54" s="29"/>
      <c r="E54" s="29"/>
    </row>
    <row r="55" spans="1:5" ht="22.5">
      <c r="A55" s="6">
        <v>722</v>
      </c>
      <c r="B55" s="55" t="s">
        <v>191</v>
      </c>
      <c r="C55" s="106" t="s">
        <v>205</v>
      </c>
      <c r="D55" s="29"/>
      <c r="E55" s="29"/>
    </row>
    <row r="56" spans="1:5" ht="12.75">
      <c r="A56" s="58">
        <v>723</v>
      </c>
      <c r="B56" s="55" t="s">
        <v>389</v>
      </c>
      <c r="C56" s="106" t="s">
        <v>206</v>
      </c>
      <c r="D56" s="29"/>
      <c r="E56" s="29"/>
    </row>
    <row r="57" spans="1:5" ht="12.75">
      <c r="A57" s="6">
        <v>729</v>
      </c>
      <c r="B57" s="105" t="s">
        <v>390</v>
      </c>
      <c r="C57" s="106" t="s">
        <v>207</v>
      </c>
      <c r="D57" s="29"/>
      <c r="E57" s="29"/>
    </row>
    <row r="58" spans="1:5" ht="12.75">
      <c r="A58" s="6"/>
      <c r="B58" s="44" t="s">
        <v>391</v>
      </c>
      <c r="C58" s="106" t="s">
        <v>208</v>
      </c>
      <c r="D58" s="29">
        <f>SUM(D59+D60+D61+D62+D63)</f>
        <v>125087</v>
      </c>
      <c r="E58" s="29">
        <f>SUM(E59+E60+E61+E62+E63)</f>
        <v>33723</v>
      </c>
    </row>
    <row r="59" spans="1:5" ht="12.75">
      <c r="A59" s="6">
        <v>620</v>
      </c>
      <c r="B59" s="55" t="s">
        <v>192</v>
      </c>
      <c r="C59" s="106" t="s">
        <v>209</v>
      </c>
      <c r="D59" s="29">
        <v>125087</v>
      </c>
      <c r="E59" s="29">
        <v>33723</v>
      </c>
    </row>
    <row r="60" spans="1:5" ht="22.5">
      <c r="A60" s="58">
        <v>621</v>
      </c>
      <c r="B60" s="55" t="s">
        <v>193</v>
      </c>
      <c r="C60" s="106" t="s">
        <v>210</v>
      </c>
      <c r="D60" s="29"/>
      <c r="E60" s="29"/>
    </row>
    <row r="61" spans="1:5" ht="22.5">
      <c r="A61" s="6">
        <v>622</v>
      </c>
      <c r="B61" s="55" t="s">
        <v>392</v>
      </c>
      <c r="C61" s="106" t="s">
        <v>211</v>
      </c>
      <c r="D61" s="29"/>
      <c r="E61" s="29"/>
    </row>
    <row r="62" spans="1:5" ht="12.75">
      <c r="A62" s="6">
        <v>623</v>
      </c>
      <c r="B62" s="55" t="s">
        <v>393</v>
      </c>
      <c r="C62" s="106" t="s">
        <v>212</v>
      </c>
      <c r="D62" s="29"/>
      <c r="E62" s="29"/>
    </row>
    <row r="63" spans="1:5" ht="12.75">
      <c r="A63" s="6">
        <v>629</v>
      </c>
      <c r="B63" s="55" t="s">
        <v>394</v>
      </c>
      <c r="C63" s="106" t="s">
        <v>213</v>
      </c>
      <c r="D63" s="29"/>
      <c r="E63" s="29"/>
    </row>
    <row r="64" spans="1:5" ht="22.5">
      <c r="A64" s="58"/>
      <c r="B64" s="44" t="s">
        <v>395</v>
      </c>
      <c r="C64" s="106" t="s">
        <v>214</v>
      </c>
      <c r="D64" s="29"/>
      <c r="E64" s="29">
        <f>SUM(E52-E58)</f>
        <v>18668</v>
      </c>
    </row>
    <row r="65" spans="1:5" ht="12.75">
      <c r="A65" s="6"/>
      <c r="B65" s="55" t="s">
        <v>396</v>
      </c>
      <c r="C65" s="106" t="s">
        <v>215</v>
      </c>
      <c r="D65" s="29">
        <f>SUM(D58-D52)</f>
        <v>88599</v>
      </c>
      <c r="E65" s="29"/>
    </row>
    <row r="66" spans="1:5" ht="33.75">
      <c r="A66" s="6"/>
      <c r="B66" s="44" t="s">
        <v>397</v>
      </c>
      <c r="C66" s="106" t="s">
        <v>216</v>
      </c>
      <c r="D66" s="29"/>
      <c r="E66" s="29">
        <f>SUM(E50+E64)</f>
        <v>69767</v>
      </c>
    </row>
    <row r="67" spans="1:5" ht="12.75">
      <c r="A67" s="6"/>
      <c r="B67" s="55" t="s">
        <v>398</v>
      </c>
      <c r="C67" s="106" t="s">
        <v>217</v>
      </c>
      <c r="D67" s="29">
        <f>D65-D44</f>
        <v>15615</v>
      </c>
      <c r="E67" s="29"/>
    </row>
    <row r="68" spans="1:5" ht="12.75">
      <c r="A68" s="6"/>
      <c r="B68" s="55" t="s">
        <v>194</v>
      </c>
      <c r="C68" s="106" t="s">
        <v>218</v>
      </c>
      <c r="D68" s="29">
        <f>SUM(D50/'bilans stanja'!E58)</f>
        <v>0</v>
      </c>
      <c r="E68" s="29"/>
    </row>
    <row r="69" spans="1:5" ht="12.75">
      <c r="A69" s="58"/>
      <c r="B69" s="55" t="s">
        <v>195</v>
      </c>
      <c r="C69" s="106" t="s">
        <v>219</v>
      </c>
      <c r="D69" s="29">
        <v>0</v>
      </c>
      <c r="E69" s="29"/>
    </row>
    <row r="70" spans="5:10" ht="12.75">
      <c r="E70" s="46"/>
      <c r="F70" s="4"/>
      <c r="G70" s="4"/>
      <c r="H70" s="4"/>
      <c r="I70" s="4"/>
      <c r="J70" s="4"/>
    </row>
    <row r="71" spans="1:10" ht="26.25" customHeight="1">
      <c r="A71" s="4" t="s">
        <v>163</v>
      </c>
      <c r="B71" s="275" t="s">
        <v>164</v>
      </c>
      <c r="C71" s="275"/>
      <c r="D71" s="276" t="s">
        <v>369</v>
      </c>
      <c r="E71" s="277"/>
      <c r="F71" s="4"/>
      <c r="G71" s="4"/>
      <c r="H71" s="4"/>
      <c r="I71" s="4"/>
      <c r="J71" s="4"/>
    </row>
    <row r="72" spans="1:10" ht="12.75">
      <c r="A72" s="4" t="s">
        <v>501</v>
      </c>
      <c r="F72" s="4"/>
      <c r="G72" s="4"/>
      <c r="H72" s="4"/>
      <c r="I72" s="4"/>
      <c r="J72" s="4"/>
    </row>
    <row r="73" spans="4:10" ht="12.75">
      <c r="D73" s="51"/>
      <c r="E73" s="52"/>
      <c r="F73" s="4"/>
      <c r="G73" s="4"/>
      <c r="H73" s="4"/>
      <c r="I73" s="4"/>
      <c r="J73" s="4"/>
    </row>
    <row r="74" spans="4:10" ht="12.75">
      <c r="D74" s="45"/>
      <c r="E74" s="46"/>
      <c r="F74" s="4"/>
      <c r="G74" s="4"/>
      <c r="H74" s="4"/>
      <c r="I74" s="4"/>
      <c r="J74" s="4"/>
    </row>
    <row r="78" ht="12.75">
      <c r="D78" s="70"/>
    </row>
    <row r="79" ht="12.75">
      <c r="D79" s="70"/>
    </row>
    <row r="80" ht="12.75">
      <c r="D80" s="70"/>
    </row>
    <row r="81" ht="12.75">
      <c r="D81" s="70"/>
    </row>
  </sheetData>
  <sheetProtection/>
  <mergeCells count="5">
    <mergeCell ref="B71:C71"/>
    <mergeCell ref="D71:E71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G33" sqref="G3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3" t="s">
        <v>11</v>
      </c>
      <c r="B8" s="273"/>
      <c r="C8" s="273"/>
      <c r="D8" s="273"/>
      <c r="E8" s="273"/>
    </row>
    <row r="9" spans="1:5" ht="12.75">
      <c r="A9" s="273" t="s">
        <v>503</v>
      </c>
      <c r="B9" s="273"/>
      <c r="C9" s="273"/>
      <c r="D9" s="273"/>
      <c r="E9" s="273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-37069</v>
      </c>
      <c r="E13" s="39">
        <f>SUM(E14:E17)</f>
        <v>78939</v>
      </c>
    </row>
    <row r="14" spans="1:5" ht="12.75">
      <c r="A14" s="7">
        <v>2</v>
      </c>
      <c r="B14" s="2" t="s">
        <v>10</v>
      </c>
      <c r="C14" s="7">
        <v>302</v>
      </c>
      <c r="D14" s="29">
        <v>72984</v>
      </c>
      <c r="E14" s="29">
        <v>51099</v>
      </c>
    </row>
    <row r="15" spans="1:7" ht="12.75">
      <c r="A15" s="7">
        <v>3</v>
      </c>
      <c r="B15" s="2" t="s">
        <v>92</v>
      </c>
      <c r="C15" s="7">
        <v>303</v>
      </c>
      <c r="D15" s="29">
        <v>-88599</v>
      </c>
      <c r="E15" s="29">
        <v>18668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-21454</v>
      </c>
      <c r="E16" s="29">
        <v>9172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19" t="s">
        <v>493</v>
      </c>
      <c r="C22" s="7"/>
      <c r="D22" s="29"/>
      <c r="E22" s="29"/>
    </row>
    <row r="23" spans="1:5" ht="15.75" customHeight="1">
      <c r="A23" s="7"/>
      <c r="B23" s="220" t="s">
        <v>494</v>
      </c>
      <c r="C23" s="7"/>
      <c r="D23" s="29"/>
      <c r="E23" s="29"/>
    </row>
    <row r="24" spans="1:5" ht="15" customHeight="1">
      <c r="A24" s="7"/>
      <c r="B24" s="220" t="s">
        <v>495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-37069</v>
      </c>
      <c r="E26" s="29">
        <f>E13+E20-E21</f>
        <v>78939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v>1655587</v>
      </c>
      <c r="E28" s="29">
        <v>1546223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1618518</v>
      </c>
      <c r="E29" s="29">
        <v>1625162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75" t="s">
        <v>164</v>
      </c>
      <c r="C37" s="275"/>
      <c r="D37" s="276" t="s">
        <v>369</v>
      </c>
      <c r="E37" s="277"/>
      <c r="F37" s="4"/>
      <c r="G37" s="4"/>
      <c r="H37" s="4"/>
      <c r="I37" s="4"/>
      <c r="J37" s="4"/>
    </row>
    <row r="38" spans="1:10" ht="12.75">
      <c r="A38" s="4" t="s">
        <v>502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I61" sqref="I61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3.28125" style="0" customWidth="1"/>
    <col min="5" max="5" width="12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4"/>
    </row>
    <row r="8" spans="1:5" ht="12.75">
      <c r="A8" s="273" t="s">
        <v>13</v>
      </c>
      <c r="B8" s="273"/>
      <c r="C8" s="273"/>
      <c r="D8" s="273"/>
      <c r="E8" s="273"/>
    </row>
    <row r="9" spans="1:5" ht="12.75">
      <c r="A9" s="274" t="s">
        <v>405</v>
      </c>
      <c r="B9" s="274"/>
      <c r="C9" s="274"/>
      <c r="D9" s="274"/>
      <c r="E9" s="274"/>
    </row>
    <row r="10" spans="1:5" ht="12.75">
      <c r="A10" s="281" t="s">
        <v>504</v>
      </c>
      <c r="B10" s="282"/>
      <c r="C10" s="282"/>
      <c r="D10" s="282"/>
      <c r="E10" s="282"/>
    </row>
    <row r="11" ht="12.75">
      <c r="E11" s="4"/>
    </row>
    <row r="12" spans="1:5" ht="12.75" customHeight="1">
      <c r="A12" s="280"/>
      <c r="B12" s="279" t="s">
        <v>103</v>
      </c>
      <c r="C12" s="285" t="s">
        <v>1</v>
      </c>
      <c r="D12" s="283" t="s">
        <v>104</v>
      </c>
      <c r="E12" s="284"/>
    </row>
    <row r="13" spans="1:5" ht="22.5">
      <c r="A13" s="280"/>
      <c r="B13" s="279"/>
      <c r="C13" s="286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88708</v>
      </c>
      <c r="E15" s="39">
        <f>SUM(E16:E20)</f>
        <v>85741</v>
      </c>
    </row>
    <row r="16" spans="1:5" ht="12.75">
      <c r="A16" s="60"/>
      <c r="B16" s="3" t="s">
        <v>14</v>
      </c>
      <c r="C16" s="7">
        <v>402</v>
      </c>
      <c r="D16" s="63"/>
      <c r="E16" s="63"/>
    </row>
    <row r="17" spans="1:5" ht="12.75">
      <c r="A17" s="60"/>
      <c r="B17" s="3" t="s">
        <v>406</v>
      </c>
      <c r="C17" s="7">
        <v>403</v>
      </c>
      <c r="D17" s="49">
        <v>5372</v>
      </c>
      <c r="E17" s="49">
        <v>4414</v>
      </c>
    </row>
    <row r="18" spans="1:5" ht="12.75">
      <c r="A18" s="60"/>
      <c r="B18" s="3" t="s">
        <v>15</v>
      </c>
      <c r="C18" s="7">
        <v>404</v>
      </c>
      <c r="D18" s="49">
        <v>36204</v>
      </c>
      <c r="E18" s="49">
        <v>36784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47132</v>
      </c>
      <c r="E20" s="49">
        <v>44543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59418</v>
      </c>
      <c r="E21" s="74">
        <f>SUM(E22:E32)</f>
        <v>11958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20800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30000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62</v>
      </c>
      <c r="E27" s="49"/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1053</v>
      </c>
    </row>
    <row r="29" spans="1:5" ht="12.75">
      <c r="A29" s="60"/>
      <c r="B29" s="3" t="s">
        <v>25</v>
      </c>
      <c r="C29" s="7">
        <v>415</v>
      </c>
      <c r="D29" s="49">
        <v>859</v>
      </c>
      <c r="E29" s="49">
        <v>914</v>
      </c>
    </row>
    <row r="30" spans="1:5" ht="12.75">
      <c r="A30" s="60"/>
      <c r="B30" s="3" t="s">
        <v>26</v>
      </c>
      <c r="C30" s="62">
        <v>416</v>
      </c>
      <c r="D30" s="49">
        <v>6176</v>
      </c>
      <c r="E30" s="49">
        <v>9991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>
        <f>SUM(D15-D21)</f>
        <v>29290</v>
      </c>
      <c r="E33" s="74">
        <f>SUM(E15-E21)</f>
        <v>73783</v>
      </c>
    </row>
    <row r="34" spans="1:5" ht="12.75">
      <c r="A34" s="60"/>
      <c r="B34" s="116" t="s">
        <v>410</v>
      </c>
      <c r="C34" s="73">
        <v>420</v>
      </c>
      <c r="D34" s="74"/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3" t="s">
        <v>496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3" t="s">
        <v>497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88708</v>
      </c>
      <c r="E47" s="63">
        <f>E15+E35</f>
        <v>85741</v>
      </c>
    </row>
    <row r="48" spans="1:5" ht="12.75">
      <c r="A48" s="60"/>
      <c r="B48" s="44" t="s">
        <v>31</v>
      </c>
      <c r="C48" s="7">
        <v>432</v>
      </c>
      <c r="D48" s="63">
        <f>SUM(D21)</f>
        <v>59418</v>
      </c>
      <c r="E48" s="63">
        <f>E21+E39</f>
        <v>11958</v>
      </c>
    </row>
    <row r="49" spans="1:5" ht="12.75">
      <c r="A49" s="60"/>
      <c r="B49" s="44" t="s">
        <v>32</v>
      </c>
      <c r="C49" s="7">
        <v>433</v>
      </c>
      <c r="D49" s="63">
        <f>SUM(D47-D48)</f>
        <v>29290</v>
      </c>
      <c r="E49" s="63">
        <f>SUM(E47-E48)</f>
        <v>73783</v>
      </c>
    </row>
    <row r="50" spans="1:5" ht="12.75">
      <c r="A50" s="60"/>
      <c r="B50" s="44" t="s">
        <v>33</v>
      </c>
      <c r="C50" s="62">
        <v>434</v>
      </c>
      <c r="D50" s="63"/>
      <c r="E50" s="63"/>
    </row>
    <row r="51" spans="1:5" ht="12.75">
      <c r="A51" s="60"/>
      <c r="B51" s="75" t="s">
        <v>34</v>
      </c>
      <c r="C51" s="7">
        <v>435</v>
      </c>
      <c r="D51" s="63">
        <v>27533</v>
      </c>
      <c r="E51" s="63">
        <v>36723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SUM(D51+D49)</f>
        <v>56823</v>
      </c>
      <c r="E54" s="29">
        <f>SUM(E51+E49-E50+E52-E53)</f>
        <v>110506</v>
      </c>
      <c r="H54" s="32"/>
    </row>
    <row r="55" ht="12.75">
      <c r="B55" s="4"/>
    </row>
    <row r="56" spans="1:9" ht="33.75" customHeight="1">
      <c r="A56" s="4"/>
      <c r="B56" s="278" t="s">
        <v>221</v>
      </c>
      <c r="C56" s="278"/>
      <c r="D56" s="277" t="s">
        <v>369</v>
      </c>
      <c r="E56" s="277"/>
      <c r="F56" s="4"/>
      <c r="G56" s="4"/>
      <c r="H56" s="4"/>
      <c r="I56" s="4"/>
    </row>
    <row r="57" spans="1:9" ht="12.75">
      <c r="A57" s="4"/>
      <c r="B57" s="4" t="s">
        <v>502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H31" sqref="H31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3" t="s">
        <v>420</v>
      </c>
      <c r="B8" s="273"/>
      <c r="C8" s="273"/>
      <c r="D8" s="273"/>
      <c r="E8" s="273"/>
    </row>
    <row r="9" spans="1:5" ht="12.75">
      <c r="A9" s="273" t="s">
        <v>505</v>
      </c>
      <c r="B9" s="273"/>
      <c r="C9" s="273"/>
      <c r="D9" s="273"/>
      <c r="E9" s="273"/>
    </row>
    <row r="10" spans="2:4" ht="12.75">
      <c r="B10" s="287"/>
      <c r="C10" s="287"/>
      <c r="D10" s="287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1655587</v>
      </c>
      <c r="E15" s="29">
        <v>1546223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0.6497002627704228</v>
      </c>
      <c r="E17" s="24">
        <f>E15/E16</f>
        <v>0.6067826634309592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1618518</v>
      </c>
      <c r="E19" s="29">
        <f>'izvj. o promjenama neto imovine'!E29</f>
        <v>1625162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0.6351533141409417</v>
      </c>
      <c r="E21" s="24">
        <f>E19/E20</f>
        <v>0.6377606120635798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0.01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0.04</v>
      </c>
      <c r="E24" s="24">
        <v>0.03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4.46</v>
      </c>
      <c r="E26" s="24">
        <v>3.22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75" t="s">
        <v>164</v>
      </c>
      <c r="C28" s="275"/>
      <c r="D28" s="276" t="s">
        <v>369</v>
      </c>
      <c r="E28" s="277"/>
      <c r="F28" s="4"/>
      <c r="G28" s="4"/>
      <c r="H28" s="4"/>
      <c r="I28" s="4"/>
      <c r="J28" s="4"/>
    </row>
    <row r="29" spans="1:10" ht="12.75">
      <c r="A29" s="4" t="s">
        <v>506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7"/>
      <c r="E49" s="28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D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73" t="s">
        <v>42</v>
      </c>
      <c r="B8" s="273"/>
      <c r="C8" s="273"/>
      <c r="D8" s="273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288" t="s">
        <v>500</v>
      </c>
      <c r="B10" s="288"/>
      <c r="C10" s="288"/>
      <c r="D10" s="288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337429</v>
      </c>
      <c r="D14" s="30">
        <v>20.6284</v>
      </c>
    </row>
    <row r="15" spans="1:4" ht="12.75">
      <c r="A15" s="8">
        <v>2</v>
      </c>
      <c r="B15" s="2" t="s">
        <v>130</v>
      </c>
      <c r="C15" s="31">
        <v>752613</v>
      </c>
      <c r="D15" s="30">
        <v>46.0103</v>
      </c>
    </row>
    <row r="16" spans="1:4" ht="12.75">
      <c r="A16" s="8">
        <v>3</v>
      </c>
      <c r="B16" s="2" t="s">
        <v>122</v>
      </c>
      <c r="C16" s="31">
        <v>65531</v>
      </c>
      <c r="D16" s="30">
        <v>4.0062</v>
      </c>
    </row>
    <row r="17" spans="1:4" ht="12.75">
      <c r="A17" s="8">
        <v>4</v>
      </c>
      <c r="B17" s="2" t="s">
        <v>6</v>
      </c>
      <c r="C17" s="31">
        <v>410000</v>
      </c>
      <c r="D17" s="30">
        <v>25.065</v>
      </c>
    </row>
    <row r="18" spans="1:4" ht="12.75">
      <c r="A18" s="8">
        <v>5</v>
      </c>
      <c r="B18" s="2" t="s">
        <v>131</v>
      </c>
      <c r="C18" s="31">
        <v>56823</v>
      </c>
      <c r="D18" s="30">
        <v>3.4737</v>
      </c>
    </row>
    <row r="19" spans="1:4" ht="12.75">
      <c r="A19" s="8">
        <v>6</v>
      </c>
      <c r="B19" s="105" t="s">
        <v>422</v>
      </c>
      <c r="C19" s="31">
        <v>13354</v>
      </c>
      <c r="D19" s="30">
        <v>0.8164</v>
      </c>
    </row>
    <row r="20" spans="1:4" ht="12.75">
      <c r="A20" s="1"/>
      <c r="B20" s="2" t="s">
        <v>128</v>
      </c>
      <c r="C20" s="31">
        <f>SUM(C14+C15+C16+C17+C18+C19)</f>
        <v>1635750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75" t="s">
        <v>223</v>
      </c>
      <c r="C23" s="275"/>
      <c r="D23" s="276" t="s">
        <v>369</v>
      </c>
      <c r="E23" s="277"/>
      <c r="F23" s="4"/>
      <c r="G23" s="4"/>
      <c r="H23" s="4"/>
      <c r="I23" s="4"/>
      <c r="J23" s="4"/>
    </row>
    <row r="24" spans="1:10" ht="12.75">
      <c r="A24" s="4" t="s">
        <v>507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3">
      <selection activeCell="B50" sqref="B50:D5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88" t="s">
        <v>45</v>
      </c>
      <c r="B9" s="288"/>
      <c r="C9" s="288"/>
      <c r="D9" s="288"/>
      <c r="E9" s="288"/>
      <c r="F9" s="288"/>
      <c r="G9" s="288"/>
      <c r="H9" s="288"/>
    </row>
    <row r="10" spans="1:8" ht="12.75">
      <c r="A10" s="288" t="s">
        <v>500</v>
      </c>
      <c r="B10" s="288"/>
      <c r="C10" s="288"/>
      <c r="D10" s="288"/>
      <c r="E10" s="288"/>
      <c r="F10" s="288"/>
      <c r="G10" s="288"/>
      <c r="H10" s="288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06" t="s">
        <v>46</v>
      </c>
      <c r="C13" s="307"/>
      <c r="D13" s="30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99">
        <v>2</v>
      </c>
      <c r="C14" s="300"/>
      <c r="D14" s="30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96" t="s">
        <v>48</v>
      </c>
      <c r="C15" s="297"/>
      <c r="D15" s="298"/>
      <c r="E15" s="80"/>
      <c r="F15" s="82"/>
      <c r="G15" s="83"/>
      <c r="H15" s="82"/>
    </row>
    <row r="16" spans="1:8" ht="12.75">
      <c r="A16" s="80"/>
      <c r="B16" s="315" t="s">
        <v>327</v>
      </c>
      <c r="C16" s="316"/>
      <c r="D16" s="317"/>
      <c r="E16" s="33"/>
      <c r="F16" s="34"/>
      <c r="G16" s="35"/>
      <c r="H16" s="34"/>
    </row>
    <row r="17" spans="1:8" ht="12.75">
      <c r="A17" s="82"/>
      <c r="B17" s="318" t="s">
        <v>38</v>
      </c>
      <c r="C17" s="319"/>
      <c r="D17" s="320"/>
      <c r="E17" s="34"/>
      <c r="F17" s="34"/>
      <c r="G17" s="35"/>
      <c r="H17" s="34"/>
    </row>
    <row r="18" spans="1:8" ht="12.75">
      <c r="A18" s="82"/>
      <c r="B18" s="312"/>
      <c r="C18" s="313"/>
      <c r="D18" s="314"/>
      <c r="E18" s="35"/>
      <c r="F18" s="35"/>
      <c r="G18" s="35"/>
      <c r="H18" s="34">
        <f>G18-F18</f>
        <v>0</v>
      </c>
    </row>
    <row r="19" spans="1:10" ht="12.75">
      <c r="A19" s="82"/>
      <c r="B19" s="312"/>
      <c r="C19" s="313"/>
      <c r="D19" s="314"/>
      <c r="E19" s="35"/>
      <c r="F19" s="35"/>
      <c r="G19" s="35"/>
      <c r="H19" s="34">
        <f>G19-F19</f>
        <v>0</v>
      </c>
      <c r="J19" s="97"/>
    </row>
    <row r="20" spans="1:8" ht="12.75" customHeight="1">
      <c r="A20" s="80"/>
      <c r="B20" s="290" t="s">
        <v>39</v>
      </c>
      <c r="C20" s="291"/>
      <c r="D20" s="292"/>
      <c r="E20" s="85"/>
      <c r="F20" s="80"/>
      <c r="G20" s="81"/>
      <c r="H20" s="80"/>
    </row>
    <row r="21" spans="1:8" ht="12.75">
      <c r="A21" s="80"/>
      <c r="B21" s="290" t="s">
        <v>49</v>
      </c>
      <c r="C21" s="291"/>
      <c r="D21" s="292"/>
      <c r="E21" s="80"/>
      <c r="F21" s="80"/>
      <c r="G21" s="81"/>
      <c r="H21" s="80"/>
    </row>
    <row r="22" spans="1:8" ht="12.75" customHeight="1">
      <c r="A22" s="80"/>
      <c r="B22" s="296" t="s">
        <v>50</v>
      </c>
      <c r="C22" s="297"/>
      <c r="D22" s="298"/>
      <c r="E22" s="80"/>
      <c r="F22" s="80"/>
      <c r="G22" s="81"/>
      <c r="H22" s="80"/>
    </row>
    <row r="23" spans="1:8" ht="12.75">
      <c r="A23" s="80"/>
      <c r="B23" s="290" t="s">
        <v>38</v>
      </c>
      <c r="C23" s="291"/>
      <c r="D23" s="292"/>
      <c r="E23" s="80"/>
      <c r="F23" s="80"/>
      <c r="G23" s="81"/>
      <c r="H23" s="80"/>
    </row>
    <row r="24" spans="1:8" ht="12.75">
      <c r="A24" s="80"/>
      <c r="B24" s="290" t="s">
        <v>39</v>
      </c>
      <c r="C24" s="291"/>
      <c r="D24" s="292"/>
      <c r="E24" s="80"/>
      <c r="F24" s="80"/>
      <c r="G24" s="81"/>
      <c r="H24" s="80"/>
    </row>
    <row r="25" spans="1:8" ht="12.75">
      <c r="A25" s="80"/>
      <c r="B25" s="290" t="s">
        <v>49</v>
      </c>
      <c r="C25" s="291"/>
      <c r="D25" s="292"/>
      <c r="E25" s="80"/>
      <c r="F25" s="80"/>
      <c r="G25" s="81"/>
      <c r="H25" s="80"/>
    </row>
    <row r="26" spans="1:8" ht="21.75" customHeight="1">
      <c r="A26" s="80"/>
      <c r="B26" s="309" t="s">
        <v>51</v>
      </c>
      <c r="C26" s="310"/>
      <c r="D26" s="311"/>
      <c r="E26" s="80"/>
      <c r="F26" s="80"/>
      <c r="G26" s="81"/>
      <c r="H26" s="80"/>
    </row>
    <row r="27" spans="1:8" ht="21.75" customHeight="1">
      <c r="A27" s="80"/>
      <c r="B27" s="309" t="s">
        <v>138</v>
      </c>
      <c r="C27" s="310"/>
      <c r="D27" s="311"/>
      <c r="E27" s="80"/>
      <c r="F27" s="80"/>
      <c r="G27" s="81"/>
      <c r="H27" s="80"/>
    </row>
    <row r="28" spans="1:8" ht="12.75" customHeight="1">
      <c r="A28" s="80"/>
      <c r="B28" s="290" t="s">
        <v>121</v>
      </c>
      <c r="C28" s="291"/>
      <c r="D28" s="292"/>
      <c r="E28" s="80"/>
      <c r="F28" s="80"/>
      <c r="G28" s="81"/>
      <c r="H28" s="80"/>
    </row>
    <row r="29" spans="1:8" ht="12.75" customHeight="1">
      <c r="A29" s="80" t="s">
        <v>499</v>
      </c>
      <c r="B29" s="299"/>
      <c r="C29" s="300"/>
      <c r="D29" s="301"/>
      <c r="E29" s="80"/>
      <c r="F29" s="80"/>
      <c r="G29" s="81"/>
      <c r="H29" s="80"/>
    </row>
    <row r="30" spans="1:8" ht="12.75" customHeight="1">
      <c r="A30" s="80"/>
      <c r="B30" s="299"/>
      <c r="C30" s="300"/>
      <c r="D30" s="301"/>
      <c r="E30" s="80"/>
      <c r="F30" s="80"/>
      <c r="G30" s="81"/>
      <c r="H30" s="80"/>
    </row>
    <row r="31" spans="1:8" ht="33.75" customHeight="1">
      <c r="A31" s="80"/>
      <c r="B31" s="302" t="s">
        <v>139</v>
      </c>
      <c r="C31" s="303"/>
      <c r="D31" s="304"/>
      <c r="E31" s="80"/>
      <c r="F31" s="80"/>
      <c r="G31" s="81"/>
      <c r="H31" s="80"/>
    </row>
    <row r="32" spans="1:8" ht="21.75" customHeight="1">
      <c r="A32" s="80"/>
      <c r="B32" s="302" t="s">
        <v>140</v>
      </c>
      <c r="C32" s="303"/>
      <c r="D32" s="304"/>
      <c r="E32" s="80"/>
      <c r="F32" s="80"/>
      <c r="G32" s="81"/>
      <c r="H32" s="80"/>
    </row>
    <row r="33" spans="1:8" ht="12.75" customHeight="1">
      <c r="A33" s="80"/>
      <c r="B33" s="290" t="s">
        <v>141</v>
      </c>
      <c r="C33" s="291"/>
      <c r="D33" s="292"/>
      <c r="E33" s="80"/>
      <c r="F33" s="80"/>
      <c r="G33" s="81"/>
      <c r="H33" s="80"/>
    </row>
    <row r="34" spans="1:8" ht="12.75">
      <c r="A34" s="80"/>
      <c r="B34" s="290" t="s">
        <v>142</v>
      </c>
      <c r="C34" s="291"/>
      <c r="D34" s="292"/>
      <c r="E34" s="80"/>
      <c r="F34" s="80"/>
      <c r="G34" s="81"/>
      <c r="H34" s="80"/>
    </row>
    <row r="35" spans="1:8" ht="22.5" customHeight="1">
      <c r="A35" s="80"/>
      <c r="B35" s="309" t="s">
        <v>143</v>
      </c>
      <c r="C35" s="310"/>
      <c r="D35" s="311"/>
      <c r="E35" s="80"/>
      <c r="F35" s="80"/>
      <c r="G35" s="81"/>
      <c r="H35" s="80"/>
    </row>
    <row r="36" spans="1:8" ht="24.75" customHeight="1">
      <c r="A36" s="80"/>
      <c r="B36" s="302" t="s">
        <v>144</v>
      </c>
      <c r="C36" s="303"/>
      <c r="D36" s="304"/>
      <c r="E36" s="80"/>
      <c r="F36" s="80"/>
      <c r="G36" s="81"/>
      <c r="H36" s="80"/>
    </row>
    <row r="37" spans="1:8" ht="22.5" customHeight="1">
      <c r="A37" s="80"/>
      <c r="B37" s="302" t="s">
        <v>145</v>
      </c>
      <c r="C37" s="303"/>
      <c r="D37" s="304"/>
      <c r="E37" s="80"/>
      <c r="F37" s="80"/>
      <c r="G37" s="81"/>
      <c r="H37" s="80"/>
    </row>
    <row r="38" spans="1:8" ht="12.75" customHeight="1">
      <c r="A38" s="80"/>
      <c r="B38" s="302" t="s">
        <v>146</v>
      </c>
      <c r="C38" s="303"/>
      <c r="D38" s="304"/>
      <c r="E38" s="80"/>
      <c r="F38" s="80"/>
      <c r="G38" s="81"/>
      <c r="H38" s="80"/>
    </row>
    <row r="39" spans="1:8" ht="12.75" customHeight="1">
      <c r="A39" s="80"/>
      <c r="B39" s="302" t="s">
        <v>147</v>
      </c>
      <c r="C39" s="303"/>
      <c r="D39" s="304"/>
      <c r="E39" s="80"/>
      <c r="F39" s="80"/>
      <c r="G39" s="81"/>
      <c r="H39" s="80"/>
    </row>
    <row r="40" spans="1:8" ht="15.75" customHeight="1">
      <c r="A40" s="80"/>
      <c r="B40" s="302" t="s">
        <v>148</v>
      </c>
      <c r="C40" s="303"/>
      <c r="D40" s="304"/>
      <c r="E40" s="80"/>
      <c r="F40" s="80"/>
      <c r="G40" s="81"/>
      <c r="H40" s="80"/>
    </row>
    <row r="41" spans="1:8" ht="24" customHeight="1">
      <c r="A41" s="80"/>
      <c r="B41" s="302" t="s">
        <v>52</v>
      </c>
      <c r="C41" s="303"/>
      <c r="D41" s="304"/>
      <c r="E41" s="80"/>
      <c r="F41" s="80"/>
      <c r="G41" s="81"/>
      <c r="H41" s="80"/>
    </row>
    <row r="42" spans="1:8" ht="27.75" customHeight="1">
      <c r="A42" s="80"/>
      <c r="B42" s="302" t="s">
        <v>53</v>
      </c>
      <c r="C42" s="303"/>
      <c r="D42" s="304"/>
      <c r="E42" s="34">
        <f>SUM(E18:E41)</f>
        <v>0</v>
      </c>
      <c r="F42" s="34">
        <f>SUM(F18:F41)</f>
        <v>0</v>
      </c>
      <c r="G42" s="34">
        <f>SUM(G18:G41)</f>
        <v>0</v>
      </c>
      <c r="H42" s="34">
        <f>SUM(H18:H41)</f>
        <v>0</v>
      </c>
    </row>
    <row r="43" spans="1:8" ht="18.75" customHeight="1">
      <c r="A43" s="86"/>
      <c r="B43" s="87"/>
      <c r="C43" s="87"/>
      <c r="D43" s="87"/>
      <c r="E43" s="68"/>
      <c r="F43" s="69"/>
      <c r="G43" s="69"/>
      <c r="H43" s="69"/>
    </row>
    <row r="44" spans="1:8" ht="12.75">
      <c r="A44" s="305" t="s">
        <v>423</v>
      </c>
      <c r="B44" s="305"/>
      <c r="C44" s="305"/>
      <c r="D44" s="305"/>
      <c r="E44" s="305"/>
      <c r="F44" s="305"/>
      <c r="G44" s="305"/>
      <c r="H44" s="305"/>
    </row>
    <row r="45" spans="1:8" ht="45">
      <c r="A45" s="78" t="s">
        <v>134</v>
      </c>
      <c r="B45" s="306" t="s">
        <v>425</v>
      </c>
      <c r="C45" s="307"/>
      <c r="D45" s="308"/>
      <c r="E45" s="78" t="s">
        <v>135</v>
      </c>
      <c r="F45" s="78" t="s">
        <v>119</v>
      </c>
      <c r="G45" s="78" t="s">
        <v>136</v>
      </c>
      <c r="H45" s="78" t="s">
        <v>426</v>
      </c>
    </row>
    <row r="46" spans="1:8" ht="12.75">
      <c r="A46" s="80">
        <v>1</v>
      </c>
      <c r="B46" s="299">
        <v>2</v>
      </c>
      <c r="C46" s="300"/>
      <c r="D46" s="301"/>
      <c r="E46" s="80">
        <v>3</v>
      </c>
      <c r="F46" s="80">
        <v>4</v>
      </c>
      <c r="G46" s="80">
        <v>5</v>
      </c>
      <c r="H46" s="80">
        <v>6</v>
      </c>
    </row>
    <row r="47" spans="1:8" ht="12.75">
      <c r="A47" s="80"/>
      <c r="B47" s="296" t="s">
        <v>137</v>
      </c>
      <c r="C47" s="297"/>
      <c r="D47" s="298"/>
      <c r="E47" s="80"/>
      <c r="F47" s="80"/>
      <c r="G47" s="80"/>
      <c r="H47" s="80"/>
    </row>
    <row r="48" spans="1:8" ht="12.75">
      <c r="A48" s="80"/>
      <c r="B48" s="296" t="s">
        <v>327</v>
      </c>
      <c r="C48" s="297"/>
      <c r="D48" s="298"/>
      <c r="E48" s="88"/>
      <c r="F48" s="89"/>
      <c r="G48" s="90"/>
      <c r="H48" s="91"/>
    </row>
    <row r="49" spans="1:8" ht="12.75">
      <c r="A49" s="80"/>
      <c r="B49" s="290" t="s">
        <v>38</v>
      </c>
      <c r="C49" s="291"/>
      <c r="D49" s="292"/>
      <c r="E49" s="92"/>
      <c r="F49" s="89"/>
      <c r="G49" s="90"/>
      <c r="H49" s="90"/>
    </row>
    <row r="50" spans="1:8" ht="12.75">
      <c r="A50" s="84" t="s">
        <v>509</v>
      </c>
      <c r="B50" s="290" t="s">
        <v>645</v>
      </c>
      <c r="C50" s="291"/>
      <c r="D50" s="292"/>
      <c r="E50" s="88">
        <v>1663</v>
      </c>
      <c r="F50" s="90">
        <v>15463.94</v>
      </c>
      <c r="G50" s="90">
        <v>61684.99</v>
      </c>
      <c r="H50" s="90">
        <f>SUM(G50-F50)</f>
        <v>46221.049999999996</v>
      </c>
    </row>
    <row r="51" spans="1:8" ht="12.75">
      <c r="A51" s="84"/>
      <c r="B51" s="290"/>
      <c r="C51" s="291"/>
      <c r="D51" s="292"/>
      <c r="E51" s="88"/>
      <c r="F51" s="90"/>
      <c r="G51" s="90"/>
      <c r="H51" s="90">
        <f>SUM(G51-F51)</f>
        <v>0</v>
      </c>
    </row>
    <row r="52" spans="1:8" ht="12.75">
      <c r="A52" s="84"/>
      <c r="B52" s="290"/>
      <c r="C52" s="291"/>
      <c r="D52" s="292"/>
      <c r="E52" s="88"/>
      <c r="F52" s="90"/>
      <c r="G52" s="90"/>
      <c r="H52" s="90">
        <f>SUM(G52-F52)</f>
        <v>0</v>
      </c>
    </row>
    <row r="53" spans="1:8" ht="12.75">
      <c r="A53" s="84"/>
      <c r="B53" s="290"/>
      <c r="C53" s="291"/>
      <c r="D53" s="292"/>
      <c r="E53" s="88"/>
      <c r="F53" s="90"/>
      <c r="G53" s="90"/>
      <c r="H53" s="90">
        <f>SUM(G53-F53)</f>
        <v>0</v>
      </c>
    </row>
    <row r="54" spans="1:8" ht="16.5" customHeight="1">
      <c r="A54" s="80"/>
      <c r="B54" s="290" t="s">
        <v>39</v>
      </c>
      <c r="C54" s="291"/>
      <c r="D54" s="292"/>
      <c r="E54" s="85"/>
      <c r="F54" s="80"/>
      <c r="G54" s="80"/>
      <c r="H54" s="80"/>
    </row>
    <row r="55" spans="1:8" ht="12.75">
      <c r="A55" s="80"/>
      <c r="B55" s="290"/>
      <c r="C55" s="291"/>
      <c r="D55" s="292"/>
      <c r="E55" s="85"/>
      <c r="F55" s="80"/>
      <c r="G55" s="80"/>
      <c r="H55" s="80"/>
    </row>
    <row r="56" spans="1:8" ht="12.75">
      <c r="A56" s="80"/>
      <c r="B56" s="296" t="s">
        <v>50</v>
      </c>
      <c r="C56" s="297"/>
      <c r="D56" s="298"/>
      <c r="E56" s="85"/>
      <c r="F56" s="80"/>
      <c r="G56" s="80"/>
      <c r="H56" s="80"/>
    </row>
    <row r="57" spans="1:8" ht="12.75">
      <c r="A57" s="80"/>
      <c r="B57" s="290" t="s">
        <v>38</v>
      </c>
      <c r="C57" s="291"/>
      <c r="D57" s="292"/>
      <c r="E57" s="85"/>
      <c r="F57" s="80"/>
      <c r="G57" s="80"/>
      <c r="H57" s="80"/>
    </row>
    <row r="58" spans="1:8" ht="12.75">
      <c r="A58" s="80"/>
      <c r="B58" s="290" t="s">
        <v>39</v>
      </c>
      <c r="C58" s="291"/>
      <c r="D58" s="292"/>
      <c r="E58" s="85"/>
      <c r="F58" s="80"/>
      <c r="G58" s="80"/>
      <c r="H58" s="80"/>
    </row>
    <row r="59" spans="1:8" ht="20.25" customHeight="1">
      <c r="A59" s="80"/>
      <c r="B59" s="290"/>
      <c r="C59" s="291"/>
      <c r="D59" s="292"/>
      <c r="E59" s="85"/>
      <c r="F59" s="80"/>
      <c r="G59" s="80"/>
      <c r="H59" s="80"/>
    </row>
    <row r="60" spans="1:8" ht="32.25" customHeight="1">
      <c r="A60" s="80"/>
      <c r="B60" s="293" t="s">
        <v>427</v>
      </c>
      <c r="C60" s="294"/>
      <c r="D60" s="294"/>
      <c r="E60" s="88">
        <f>SUM(E50:E59)</f>
        <v>1663</v>
      </c>
      <c r="F60" s="90">
        <f>SUM(F50:F59)</f>
        <v>15463.94</v>
      </c>
      <c r="G60" s="90">
        <f>SUM(G50:G59)</f>
        <v>61684.99</v>
      </c>
      <c r="H60" s="90">
        <f>SUM(H50:H59)</f>
        <v>46221.049999999996</v>
      </c>
    </row>
    <row r="61" spans="1:8" ht="12.75">
      <c r="A61" s="86"/>
      <c r="B61" s="87"/>
      <c r="C61" s="87"/>
      <c r="D61" s="87"/>
      <c r="E61" s="93"/>
      <c r="F61" s="94"/>
      <c r="G61" s="94"/>
      <c r="H61" s="94"/>
    </row>
    <row r="62" spans="1:8" ht="39.75" customHeight="1">
      <c r="A62" s="77" t="s">
        <v>163</v>
      </c>
      <c r="B62" s="275" t="s">
        <v>55</v>
      </c>
      <c r="C62" s="275"/>
      <c r="D62" s="295" t="s">
        <v>56</v>
      </c>
      <c r="E62" s="295"/>
      <c r="F62" s="95" t="s">
        <v>54</v>
      </c>
      <c r="G62" s="289" t="s">
        <v>369</v>
      </c>
      <c r="H62" s="289"/>
    </row>
    <row r="63" spans="1:8" ht="12.75">
      <c r="A63" s="77" t="s">
        <v>502</v>
      </c>
      <c r="D63" s="282"/>
      <c r="E63" s="282"/>
      <c r="F63" s="77"/>
      <c r="G63" s="96"/>
      <c r="H63" s="52"/>
    </row>
    <row r="64" spans="2:6" ht="12.75">
      <c r="B64" s="50"/>
      <c r="D64" s="77"/>
      <c r="E64" s="77"/>
      <c r="F64" s="77"/>
    </row>
    <row r="65" spans="1:8" ht="12.75">
      <c r="A65" s="77"/>
      <c r="B65" s="77"/>
      <c r="C65" s="77"/>
      <c r="F65" s="77"/>
      <c r="G65" s="77"/>
      <c r="H65" s="77"/>
    </row>
    <row r="66" spans="1:2" ht="12.75">
      <c r="A66" s="77"/>
      <c r="B66" s="77"/>
    </row>
    <row r="67" ht="12.75">
      <c r="A67" s="77"/>
    </row>
  </sheetData>
  <sheetProtection/>
  <mergeCells count="53">
    <mergeCell ref="B14:D14"/>
    <mergeCell ref="B18:D18"/>
    <mergeCell ref="A9:H9"/>
    <mergeCell ref="A10:H10"/>
    <mergeCell ref="B13:D13"/>
    <mergeCell ref="B15:D15"/>
    <mergeCell ref="B16:D16"/>
    <mergeCell ref="B17:D17"/>
    <mergeCell ref="B19:D19"/>
    <mergeCell ref="B20:D20"/>
    <mergeCell ref="B21:D21"/>
    <mergeCell ref="B22:D22"/>
    <mergeCell ref="B27:D27"/>
    <mergeCell ref="B28:D28"/>
    <mergeCell ref="B31:D31"/>
    <mergeCell ref="B32:D32"/>
    <mergeCell ref="B23:D23"/>
    <mergeCell ref="B24:D24"/>
    <mergeCell ref="B25:D25"/>
    <mergeCell ref="B26:D26"/>
    <mergeCell ref="B29:D29"/>
    <mergeCell ref="B30:D30"/>
    <mergeCell ref="B37:D37"/>
    <mergeCell ref="B38:D38"/>
    <mergeCell ref="B39:D39"/>
    <mergeCell ref="B40:D40"/>
    <mergeCell ref="B33:D33"/>
    <mergeCell ref="B34:D34"/>
    <mergeCell ref="B35:D35"/>
    <mergeCell ref="B36:D36"/>
    <mergeCell ref="B46:D46"/>
    <mergeCell ref="B47:D47"/>
    <mergeCell ref="B48:D48"/>
    <mergeCell ref="B49:D49"/>
    <mergeCell ref="B41:D41"/>
    <mergeCell ref="B42:D42"/>
    <mergeCell ref="A44:H44"/>
    <mergeCell ref="B45:D45"/>
    <mergeCell ref="B54:D54"/>
    <mergeCell ref="B55:D55"/>
    <mergeCell ref="B56:D56"/>
    <mergeCell ref="B57:D57"/>
    <mergeCell ref="B50:D50"/>
    <mergeCell ref="B51:D51"/>
    <mergeCell ref="B52:D52"/>
    <mergeCell ref="B53:D53"/>
    <mergeCell ref="G62:H62"/>
    <mergeCell ref="D63:E63"/>
    <mergeCell ref="B58:D58"/>
    <mergeCell ref="B59:D59"/>
    <mergeCell ref="B60:D60"/>
    <mergeCell ref="B62:C62"/>
    <mergeCell ref="D62:E62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49">
      <selection activeCell="A80" sqref="A80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8" spans="1:12" ht="14.25">
      <c r="A8" s="324" t="s">
        <v>574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ht="15" thickBot="1">
      <c r="A9" s="223"/>
    </row>
    <row r="10" spans="1:12" ht="22.5">
      <c r="A10" s="224" t="s">
        <v>575</v>
      </c>
      <c r="B10" s="325" t="s">
        <v>577</v>
      </c>
      <c r="C10" s="325" t="s">
        <v>578</v>
      </c>
      <c r="D10" s="227"/>
      <c r="E10" s="227"/>
      <c r="F10" s="224" t="s">
        <v>582</v>
      </c>
      <c r="G10" s="224" t="s">
        <v>586</v>
      </c>
      <c r="H10" s="224" t="s">
        <v>590</v>
      </c>
      <c r="I10" s="224" t="s">
        <v>594</v>
      </c>
      <c r="J10" s="224" t="s">
        <v>598</v>
      </c>
      <c r="K10" s="224" t="s">
        <v>602</v>
      </c>
      <c r="L10" s="325" t="s">
        <v>605</v>
      </c>
    </row>
    <row r="11" spans="1:12" ht="22.5">
      <c r="A11" s="225" t="s">
        <v>576</v>
      </c>
      <c r="B11" s="326"/>
      <c r="C11" s="326"/>
      <c r="D11" s="225" t="s">
        <v>579</v>
      </c>
      <c r="E11" s="225" t="s">
        <v>581</v>
      </c>
      <c r="F11" s="225" t="s">
        <v>583</v>
      </c>
      <c r="G11" s="225" t="s">
        <v>587</v>
      </c>
      <c r="H11" s="225" t="s">
        <v>591</v>
      </c>
      <c r="I11" s="225" t="s">
        <v>595</v>
      </c>
      <c r="J11" s="225" t="s">
        <v>599</v>
      </c>
      <c r="K11" s="225" t="s">
        <v>603</v>
      </c>
      <c r="L11" s="326"/>
    </row>
    <row r="12" spans="1:12" ht="22.5">
      <c r="A12" s="225" t="s">
        <v>472</v>
      </c>
      <c r="B12" s="326"/>
      <c r="C12" s="326"/>
      <c r="D12" s="225" t="s">
        <v>580</v>
      </c>
      <c r="E12" s="225" t="s">
        <v>580</v>
      </c>
      <c r="F12" s="225" t="s">
        <v>584</v>
      </c>
      <c r="G12" s="225" t="s">
        <v>588</v>
      </c>
      <c r="H12" s="225" t="s">
        <v>592</v>
      </c>
      <c r="I12" s="225" t="s">
        <v>596</v>
      </c>
      <c r="J12" s="225" t="s">
        <v>600</v>
      </c>
      <c r="K12" s="225" t="s">
        <v>604</v>
      </c>
      <c r="L12" s="326"/>
    </row>
    <row r="13" spans="1:12" ht="13.5" thickBot="1">
      <c r="A13" s="226"/>
      <c r="B13" s="327"/>
      <c r="C13" s="327"/>
      <c r="D13" s="226"/>
      <c r="E13" s="226"/>
      <c r="F13" s="226" t="s">
        <v>585</v>
      </c>
      <c r="G13" s="226" t="s">
        <v>589</v>
      </c>
      <c r="H13" s="226" t="s">
        <v>593</v>
      </c>
      <c r="I13" s="226" t="s">
        <v>597</v>
      </c>
      <c r="J13" s="226" t="s">
        <v>601</v>
      </c>
      <c r="K13" s="226"/>
      <c r="L13" s="327"/>
    </row>
    <row r="14" spans="1:12" ht="13.5" thickBot="1">
      <c r="A14" s="228">
        <v>1</v>
      </c>
      <c r="B14" s="228">
        <v>2</v>
      </c>
      <c r="C14" s="228">
        <v>3</v>
      </c>
      <c r="D14" s="228">
        <v>4</v>
      </c>
      <c r="E14" s="228">
        <v>5</v>
      </c>
      <c r="F14" s="228">
        <v>6</v>
      </c>
      <c r="G14" s="228">
        <v>7</v>
      </c>
      <c r="H14" s="228">
        <v>8</v>
      </c>
      <c r="I14" s="228">
        <v>9</v>
      </c>
      <c r="J14" s="228">
        <v>10</v>
      </c>
      <c r="K14" s="228">
        <v>11</v>
      </c>
      <c r="L14" s="228">
        <v>12</v>
      </c>
    </row>
    <row r="15" spans="1:12" ht="13.5" thickBot="1">
      <c r="A15" s="321" t="s">
        <v>606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3"/>
    </row>
    <row r="16" spans="1:12" ht="13.5" thickBot="1">
      <c r="A16" s="229" t="s">
        <v>537</v>
      </c>
      <c r="B16" s="229" t="s">
        <v>536</v>
      </c>
      <c r="C16" s="230">
        <v>315746</v>
      </c>
      <c r="D16" s="231">
        <v>32679.87</v>
      </c>
      <c r="E16" s="230">
        <v>0</v>
      </c>
      <c r="F16" s="231">
        <v>-32679.87</v>
      </c>
      <c r="G16" s="230">
        <v>0</v>
      </c>
      <c r="H16" s="230">
        <v>0</v>
      </c>
      <c r="I16" s="230">
        <v>0</v>
      </c>
      <c r="J16" s="230">
        <v>0</v>
      </c>
      <c r="K16" s="231">
        <v>-32679.87</v>
      </c>
      <c r="L16" s="230">
        <v>0</v>
      </c>
    </row>
    <row r="17" spans="1:12" ht="13.5" thickBot="1">
      <c r="A17" s="229" t="s">
        <v>537</v>
      </c>
      <c r="B17" s="229" t="s">
        <v>535</v>
      </c>
      <c r="C17" s="230">
        <v>100000</v>
      </c>
      <c r="D17" s="231">
        <v>4500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</row>
    <row r="18" spans="1:12" ht="13.5" thickBot="1">
      <c r="A18" s="229" t="s">
        <v>539</v>
      </c>
      <c r="B18" s="229" t="s">
        <v>535</v>
      </c>
      <c r="C18" s="230">
        <v>28971</v>
      </c>
      <c r="D18" s="231">
        <v>49302.12</v>
      </c>
      <c r="E18" s="231">
        <v>3302.69</v>
      </c>
      <c r="F18" s="230">
        <v>0</v>
      </c>
      <c r="G18" s="230">
        <v>0</v>
      </c>
      <c r="H18" s="231">
        <v>-1796.21</v>
      </c>
      <c r="I18" s="230">
        <v>0</v>
      </c>
      <c r="J18" s="230">
        <v>0</v>
      </c>
      <c r="K18" s="231">
        <v>-1796.21</v>
      </c>
      <c r="L18" s="230">
        <v>0</v>
      </c>
    </row>
    <row r="19" spans="1:12" ht="13.5" thickBot="1">
      <c r="A19" s="229" t="s">
        <v>540</v>
      </c>
      <c r="B19" s="229" t="s">
        <v>535</v>
      </c>
      <c r="C19" s="230">
        <v>41540</v>
      </c>
      <c r="D19" s="231">
        <v>60663.12</v>
      </c>
      <c r="E19" s="231">
        <v>2949.34</v>
      </c>
      <c r="F19" s="230">
        <v>0</v>
      </c>
      <c r="G19" s="230">
        <v>0</v>
      </c>
      <c r="H19" s="230">
        <v>-955.42</v>
      </c>
      <c r="I19" s="230">
        <v>0</v>
      </c>
      <c r="J19" s="230">
        <v>0</v>
      </c>
      <c r="K19" s="230">
        <v>-955.42</v>
      </c>
      <c r="L19" s="230">
        <v>0</v>
      </c>
    </row>
    <row r="20" spans="1:12" ht="13.5" thickBot="1">
      <c r="A20" s="229" t="s">
        <v>540</v>
      </c>
      <c r="B20" s="229" t="s">
        <v>536</v>
      </c>
      <c r="C20" s="230">
        <v>7815</v>
      </c>
      <c r="D20" s="231">
        <v>6394.47</v>
      </c>
      <c r="E20" s="230">
        <v>554.87</v>
      </c>
      <c r="F20" s="231">
        <v>-5839.6</v>
      </c>
      <c r="G20" s="230">
        <v>0</v>
      </c>
      <c r="H20" s="230">
        <v>0</v>
      </c>
      <c r="I20" s="230">
        <v>0</v>
      </c>
      <c r="J20" s="230">
        <v>0</v>
      </c>
      <c r="K20" s="231">
        <v>-5839.6</v>
      </c>
      <c r="L20" s="230">
        <v>0</v>
      </c>
    </row>
    <row r="21" spans="1:12" ht="13.5" thickBot="1">
      <c r="A21" s="229" t="s">
        <v>541</v>
      </c>
      <c r="B21" s="229" t="s">
        <v>535</v>
      </c>
      <c r="C21" s="230">
        <v>15723</v>
      </c>
      <c r="D21" s="231">
        <v>24016.8</v>
      </c>
      <c r="E21" s="231">
        <v>1603.75</v>
      </c>
      <c r="F21" s="230">
        <v>0</v>
      </c>
      <c r="G21" s="230">
        <v>0</v>
      </c>
      <c r="H21" s="230">
        <v>-235.84</v>
      </c>
      <c r="I21" s="230">
        <v>0</v>
      </c>
      <c r="J21" s="230">
        <v>0</v>
      </c>
      <c r="K21" s="230">
        <v>-235.84</v>
      </c>
      <c r="L21" s="230">
        <v>0</v>
      </c>
    </row>
    <row r="22" spans="1:12" ht="13.5" thickBot="1">
      <c r="A22" s="229" t="s">
        <v>542</v>
      </c>
      <c r="B22" s="229" t="s">
        <v>535</v>
      </c>
      <c r="C22" s="230">
        <v>30499</v>
      </c>
      <c r="D22" s="231">
        <v>46768.75</v>
      </c>
      <c r="E22" s="231">
        <v>2683.91</v>
      </c>
      <c r="F22" s="230">
        <v>0</v>
      </c>
      <c r="G22" s="230">
        <v>0</v>
      </c>
      <c r="H22" s="231">
        <v>-1158.96</v>
      </c>
      <c r="I22" s="230">
        <v>0</v>
      </c>
      <c r="J22" s="230">
        <v>0</v>
      </c>
      <c r="K22" s="231">
        <v>-1158.96</v>
      </c>
      <c r="L22" s="230">
        <v>0</v>
      </c>
    </row>
    <row r="23" spans="1:12" ht="13.5" thickBot="1">
      <c r="A23" s="229" t="s">
        <v>542</v>
      </c>
      <c r="B23" s="229" t="s">
        <v>536</v>
      </c>
      <c r="C23" s="230">
        <v>1708</v>
      </c>
      <c r="D23" s="231">
        <v>1587.8</v>
      </c>
      <c r="E23" s="230">
        <v>150.3</v>
      </c>
      <c r="F23" s="231">
        <v>-1437.5</v>
      </c>
      <c r="G23" s="230">
        <v>0</v>
      </c>
      <c r="H23" s="230">
        <v>0</v>
      </c>
      <c r="I23" s="230">
        <v>0</v>
      </c>
      <c r="J23" s="230">
        <v>0</v>
      </c>
      <c r="K23" s="231">
        <v>-1437.5</v>
      </c>
      <c r="L23" s="230">
        <v>0</v>
      </c>
    </row>
    <row r="24" spans="1:12" ht="13.5" thickBot="1">
      <c r="A24" s="229" t="s">
        <v>543</v>
      </c>
      <c r="B24" s="229" t="s">
        <v>535</v>
      </c>
      <c r="C24" s="230">
        <v>17198</v>
      </c>
      <c r="D24" s="231">
        <v>28692.21</v>
      </c>
      <c r="E24" s="231">
        <v>3697.57</v>
      </c>
      <c r="F24" s="230">
        <v>0</v>
      </c>
      <c r="G24" s="230">
        <v>0</v>
      </c>
      <c r="H24" s="231">
        <v>-1255.45</v>
      </c>
      <c r="I24" s="230">
        <v>0</v>
      </c>
      <c r="J24" s="230">
        <v>0</v>
      </c>
      <c r="K24" s="231">
        <v>-1255.45</v>
      </c>
      <c r="L24" s="230">
        <v>-17.2</v>
      </c>
    </row>
    <row r="25" spans="1:12" ht="13.5" thickBot="1">
      <c r="A25" s="229" t="s">
        <v>543</v>
      </c>
      <c r="B25" s="229" t="s">
        <v>536</v>
      </c>
      <c r="C25" s="230">
        <v>1000</v>
      </c>
      <c r="D25" s="231">
        <v>1055.25</v>
      </c>
      <c r="E25" s="230">
        <v>215</v>
      </c>
      <c r="F25" s="230">
        <v>-840.25</v>
      </c>
      <c r="G25" s="230">
        <v>0</v>
      </c>
      <c r="H25" s="230">
        <v>0</v>
      </c>
      <c r="I25" s="230">
        <v>0</v>
      </c>
      <c r="J25" s="230">
        <v>0</v>
      </c>
      <c r="K25" s="230">
        <v>-840.25</v>
      </c>
      <c r="L25" s="230">
        <v>-1</v>
      </c>
    </row>
    <row r="26" spans="1:12" ht="13.5" thickBot="1">
      <c r="A26" s="229" t="s">
        <v>544</v>
      </c>
      <c r="B26" s="229" t="s">
        <v>535</v>
      </c>
      <c r="C26" s="230">
        <v>10000</v>
      </c>
      <c r="D26" s="231">
        <v>7780</v>
      </c>
      <c r="E26" s="231">
        <v>1920</v>
      </c>
      <c r="F26" s="230">
        <v>0</v>
      </c>
      <c r="G26" s="230">
        <v>0</v>
      </c>
      <c r="H26" s="230">
        <v>60</v>
      </c>
      <c r="I26" s="230">
        <v>0</v>
      </c>
      <c r="J26" s="230">
        <v>0</v>
      </c>
      <c r="K26" s="230">
        <v>60</v>
      </c>
      <c r="L26" s="230">
        <v>240</v>
      </c>
    </row>
    <row r="27" spans="1:12" ht="13.5" thickBot="1">
      <c r="A27" s="229" t="s">
        <v>544</v>
      </c>
      <c r="B27" s="229" t="s">
        <v>536</v>
      </c>
      <c r="C27" s="230">
        <v>14511</v>
      </c>
      <c r="D27" s="231">
        <v>13684.76</v>
      </c>
      <c r="E27" s="231">
        <v>2786.11</v>
      </c>
      <c r="F27" s="231">
        <v>-10898.65</v>
      </c>
      <c r="G27" s="230">
        <v>0</v>
      </c>
      <c r="H27" s="230">
        <v>0</v>
      </c>
      <c r="I27" s="230">
        <v>0</v>
      </c>
      <c r="J27" s="230">
        <v>0</v>
      </c>
      <c r="K27" s="231">
        <v>-10898.65</v>
      </c>
      <c r="L27" s="230">
        <v>348.26</v>
      </c>
    </row>
    <row r="28" spans="1:12" ht="13.5" thickBot="1">
      <c r="A28" s="229" t="s">
        <v>545</v>
      </c>
      <c r="B28" s="229" t="s">
        <v>535</v>
      </c>
      <c r="C28" s="230">
        <v>40723</v>
      </c>
      <c r="D28" s="231">
        <v>31540.41</v>
      </c>
      <c r="E28" s="231">
        <v>9977.14</v>
      </c>
      <c r="F28" s="230">
        <v>0</v>
      </c>
      <c r="G28" s="230">
        <v>0</v>
      </c>
      <c r="H28" s="230">
        <v>-651.56</v>
      </c>
      <c r="I28" s="230">
        <v>0</v>
      </c>
      <c r="J28" s="230">
        <v>0</v>
      </c>
      <c r="K28" s="230">
        <v>-651.56</v>
      </c>
      <c r="L28" s="231">
        <v>1221.69</v>
      </c>
    </row>
    <row r="29" spans="1:12" ht="13.5" thickBot="1">
      <c r="A29" s="229" t="s">
        <v>545</v>
      </c>
      <c r="B29" s="229" t="s">
        <v>536</v>
      </c>
      <c r="C29" s="230">
        <v>1000</v>
      </c>
      <c r="D29" s="231">
        <v>1618.05</v>
      </c>
      <c r="E29" s="230">
        <v>245</v>
      </c>
      <c r="F29" s="231">
        <v>-1373.05</v>
      </c>
      <c r="G29" s="230">
        <v>0</v>
      </c>
      <c r="H29" s="230">
        <v>0</v>
      </c>
      <c r="I29" s="230">
        <v>0</v>
      </c>
      <c r="J29" s="230">
        <v>0</v>
      </c>
      <c r="K29" s="231">
        <v>-1373.05</v>
      </c>
      <c r="L29" s="230">
        <v>30</v>
      </c>
    </row>
    <row r="30" spans="1:12" ht="13.5" thickBot="1">
      <c r="A30" s="229" t="s">
        <v>546</v>
      </c>
      <c r="B30" s="229" t="s">
        <v>535</v>
      </c>
      <c r="C30" s="230">
        <v>13000</v>
      </c>
      <c r="D30" s="231">
        <v>11744</v>
      </c>
      <c r="E30" s="231">
        <v>2600</v>
      </c>
      <c r="F30" s="230">
        <v>0</v>
      </c>
      <c r="G30" s="230">
        <v>0</v>
      </c>
      <c r="H30" s="230">
        <v>117</v>
      </c>
      <c r="I30" s="230">
        <v>0</v>
      </c>
      <c r="J30" s="230">
        <v>0</v>
      </c>
      <c r="K30" s="230">
        <v>117</v>
      </c>
      <c r="L30" s="230">
        <v>104</v>
      </c>
    </row>
    <row r="31" spans="1:12" ht="13.5" thickBot="1">
      <c r="A31" s="229" t="s">
        <v>546</v>
      </c>
      <c r="B31" s="229" t="s">
        <v>536</v>
      </c>
      <c r="C31" s="230">
        <v>5258</v>
      </c>
      <c r="D31" s="231">
        <v>4586.95</v>
      </c>
      <c r="E31" s="231">
        <v>1051.6</v>
      </c>
      <c r="F31" s="231">
        <v>-3535.35</v>
      </c>
      <c r="G31" s="230">
        <v>0</v>
      </c>
      <c r="H31" s="230">
        <v>0</v>
      </c>
      <c r="I31" s="230">
        <v>0</v>
      </c>
      <c r="J31" s="230">
        <v>0</v>
      </c>
      <c r="K31" s="231">
        <v>-3535.35</v>
      </c>
      <c r="L31" s="230">
        <v>42.06</v>
      </c>
    </row>
    <row r="32" spans="1:12" ht="13.5" thickBot="1">
      <c r="A32" s="229" t="s">
        <v>559</v>
      </c>
      <c r="B32" s="229" t="s">
        <v>536</v>
      </c>
      <c r="C32" s="230">
        <v>2000</v>
      </c>
      <c r="D32" s="231">
        <v>1407</v>
      </c>
      <c r="E32" s="230">
        <v>0</v>
      </c>
      <c r="F32" s="231">
        <v>-1407</v>
      </c>
      <c r="G32" s="230">
        <v>0</v>
      </c>
      <c r="H32" s="230">
        <v>0</v>
      </c>
      <c r="I32" s="230">
        <v>0</v>
      </c>
      <c r="J32" s="230">
        <v>0</v>
      </c>
      <c r="K32" s="231">
        <v>-1407</v>
      </c>
      <c r="L32" s="230">
        <v>0</v>
      </c>
    </row>
    <row r="33" spans="1:12" ht="13.5" thickBot="1">
      <c r="A33" s="229" t="s">
        <v>560</v>
      </c>
      <c r="B33" s="229" t="s">
        <v>536</v>
      </c>
      <c r="C33" s="230">
        <v>10519</v>
      </c>
      <c r="D33" s="231">
        <v>32854.92</v>
      </c>
      <c r="E33" s="231">
        <v>7038.26</v>
      </c>
      <c r="F33" s="231">
        <v>-25816.66</v>
      </c>
      <c r="G33" s="230">
        <v>0</v>
      </c>
      <c r="H33" s="230">
        <v>0</v>
      </c>
      <c r="I33" s="230">
        <v>0</v>
      </c>
      <c r="J33" s="230">
        <v>0</v>
      </c>
      <c r="K33" s="231">
        <v>-25816.66</v>
      </c>
      <c r="L33" s="230">
        <v>137.8</v>
      </c>
    </row>
    <row r="34" spans="1:12" ht="13.5" thickBot="1">
      <c r="A34" s="229" t="s">
        <v>548</v>
      </c>
      <c r="B34" s="229" t="s">
        <v>535</v>
      </c>
      <c r="C34" s="230">
        <v>2000</v>
      </c>
      <c r="D34" s="231">
        <v>2579.12</v>
      </c>
      <c r="E34" s="231">
        <v>1240</v>
      </c>
      <c r="F34" s="230">
        <v>0</v>
      </c>
      <c r="G34" s="230">
        <v>0</v>
      </c>
      <c r="H34" s="230">
        <v>40</v>
      </c>
      <c r="I34" s="230">
        <v>0</v>
      </c>
      <c r="J34" s="230">
        <v>0</v>
      </c>
      <c r="K34" s="230">
        <v>40</v>
      </c>
      <c r="L34" s="230">
        <v>0</v>
      </c>
    </row>
    <row r="35" spans="1:12" ht="13.5" thickBot="1">
      <c r="A35" s="229" t="s">
        <v>549</v>
      </c>
      <c r="B35" s="229" t="s">
        <v>535</v>
      </c>
      <c r="C35" s="230">
        <v>31351</v>
      </c>
      <c r="D35" s="231">
        <v>32486.1</v>
      </c>
      <c r="E35" s="231">
        <v>2664.84</v>
      </c>
      <c r="F35" s="230">
        <v>0</v>
      </c>
      <c r="G35" s="230">
        <v>0</v>
      </c>
      <c r="H35" s="231">
        <v>-1442.14</v>
      </c>
      <c r="I35" s="230">
        <v>0</v>
      </c>
      <c r="J35" s="230">
        <v>0</v>
      </c>
      <c r="K35" s="231">
        <v>-1442.14</v>
      </c>
      <c r="L35" s="230">
        <v>0</v>
      </c>
    </row>
    <row r="36" spans="1:12" ht="13.5" thickBot="1">
      <c r="A36" s="229" t="s">
        <v>561</v>
      </c>
      <c r="B36" s="229" t="s">
        <v>536</v>
      </c>
      <c r="C36" s="230">
        <v>21</v>
      </c>
      <c r="D36" s="231">
        <v>52617.79</v>
      </c>
      <c r="E36" s="231">
        <v>6991.65</v>
      </c>
      <c r="F36" s="231">
        <v>-45626.14</v>
      </c>
      <c r="G36" s="230">
        <v>0</v>
      </c>
      <c r="H36" s="230">
        <v>0</v>
      </c>
      <c r="I36" s="230">
        <v>0</v>
      </c>
      <c r="J36" s="230">
        <v>0</v>
      </c>
      <c r="K36" s="231">
        <v>-45626.14</v>
      </c>
      <c r="L36" s="230">
        <v>0</v>
      </c>
    </row>
    <row r="37" spans="1:12" ht="13.5" thickBot="1">
      <c r="A37" s="229" t="s">
        <v>550</v>
      </c>
      <c r="B37" s="229" t="s">
        <v>536</v>
      </c>
      <c r="C37" s="230">
        <v>141593</v>
      </c>
      <c r="D37" s="231">
        <v>141593</v>
      </c>
      <c r="E37" s="231">
        <v>77876.15</v>
      </c>
      <c r="F37" s="231">
        <v>-63716.85</v>
      </c>
      <c r="G37" s="230">
        <v>0</v>
      </c>
      <c r="H37" s="230">
        <v>0</v>
      </c>
      <c r="I37" s="230">
        <v>0</v>
      </c>
      <c r="J37" s="230">
        <v>0</v>
      </c>
      <c r="K37" s="231">
        <v>-63716.85</v>
      </c>
      <c r="L37" s="230">
        <v>-849.56</v>
      </c>
    </row>
    <row r="38" spans="1:12" ht="13.5" thickBot="1">
      <c r="A38" s="229" t="s">
        <v>550</v>
      </c>
      <c r="B38" s="229" t="s">
        <v>535</v>
      </c>
      <c r="C38" s="230">
        <v>222336</v>
      </c>
      <c r="D38" s="231">
        <v>222336</v>
      </c>
      <c r="E38" s="231">
        <v>122284.8</v>
      </c>
      <c r="F38" s="230">
        <v>0</v>
      </c>
      <c r="G38" s="230">
        <v>0</v>
      </c>
      <c r="H38" s="231">
        <v>-11116.8</v>
      </c>
      <c r="I38" s="230">
        <v>0</v>
      </c>
      <c r="J38" s="230">
        <v>0</v>
      </c>
      <c r="K38" s="231">
        <v>-11116.8</v>
      </c>
      <c r="L38" s="231">
        <v>-1334.02</v>
      </c>
    </row>
    <row r="39" spans="1:12" ht="13.5" thickBot="1">
      <c r="A39" s="229" t="s">
        <v>552</v>
      </c>
      <c r="B39" s="229" t="s">
        <v>535</v>
      </c>
      <c r="C39" s="230">
        <v>37883</v>
      </c>
      <c r="D39" s="231">
        <v>19473.43</v>
      </c>
      <c r="E39" s="230">
        <v>719.78</v>
      </c>
      <c r="F39" s="230">
        <v>0</v>
      </c>
      <c r="G39" s="230">
        <v>0</v>
      </c>
      <c r="H39" s="230">
        <v>-458.38</v>
      </c>
      <c r="I39" s="230">
        <v>0</v>
      </c>
      <c r="J39" s="230">
        <v>0</v>
      </c>
      <c r="K39" s="230">
        <v>-458.38</v>
      </c>
      <c r="L39" s="230">
        <v>0</v>
      </c>
    </row>
    <row r="40" spans="1:12" ht="13.5" thickBot="1">
      <c r="A40" s="229" t="s">
        <v>553</v>
      </c>
      <c r="B40" s="229" t="s">
        <v>536</v>
      </c>
      <c r="C40" s="230">
        <v>16020</v>
      </c>
      <c r="D40" s="231">
        <v>7469.99</v>
      </c>
      <c r="E40" s="230">
        <v>144.18</v>
      </c>
      <c r="F40" s="231">
        <v>-7325.81</v>
      </c>
      <c r="G40" s="230">
        <v>0</v>
      </c>
      <c r="H40" s="230">
        <v>0</v>
      </c>
      <c r="I40" s="230">
        <v>0</v>
      </c>
      <c r="J40" s="230">
        <v>0</v>
      </c>
      <c r="K40" s="231">
        <v>-7325.81</v>
      </c>
      <c r="L40" s="230">
        <v>-16.02</v>
      </c>
    </row>
    <row r="41" spans="1:12" ht="13.5" thickBot="1">
      <c r="A41" s="229" t="s">
        <v>553</v>
      </c>
      <c r="B41" s="229" t="s">
        <v>535</v>
      </c>
      <c r="C41" s="230">
        <v>12395</v>
      </c>
      <c r="D41" s="231">
        <v>4410.5</v>
      </c>
      <c r="E41" s="230">
        <v>111.56</v>
      </c>
      <c r="F41" s="230">
        <v>0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-12.39</v>
      </c>
    </row>
    <row r="42" spans="1:12" ht="13.5" thickBot="1">
      <c r="A42" s="229" t="s">
        <v>554</v>
      </c>
      <c r="B42" s="229" t="s">
        <v>535</v>
      </c>
      <c r="C42" s="230">
        <v>10000</v>
      </c>
      <c r="D42" s="231">
        <v>2365</v>
      </c>
      <c r="E42" s="230">
        <v>250</v>
      </c>
      <c r="F42" s="230">
        <v>0</v>
      </c>
      <c r="G42" s="230">
        <v>0</v>
      </c>
      <c r="H42" s="230">
        <v>-50</v>
      </c>
      <c r="I42" s="230">
        <v>0</v>
      </c>
      <c r="J42" s="230">
        <v>0</v>
      </c>
      <c r="K42" s="230">
        <v>-50</v>
      </c>
      <c r="L42" s="230">
        <v>79</v>
      </c>
    </row>
    <row r="43" spans="1:12" ht="13.5" thickBot="1">
      <c r="A43" s="229" t="s">
        <v>554</v>
      </c>
      <c r="B43" s="229" t="s">
        <v>536</v>
      </c>
      <c r="C43" s="230">
        <v>23916</v>
      </c>
      <c r="D43" s="231">
        <v>18599.6</v>
      </c>
      <c r="E43" s="230">
        <v>597.9</v>
      </c>
      <c r="F43" s="231">
        <v>-18001.7</v>
      </c>
      <c r="G43" s="230">
        <v>0</v>
      </c>
      <c r="H43" s="230">
        <v>0</v>
      </c>
      <c r="I43" s="230">
        <v>0</v>
      </c>
      <c r="J43" s="230">
        <v>0</v>
      </c>
      <c r="K43" s="231">
        <v>-18001.7</v>
      </c>
      <c r="L43" s="230">
        <v>188.94</v>
      </c>
    </row>
    <row r="44" spans="1:12" ht="13.5" thickBot="1">
      <c r="A44" s="229" t="s">
        <v>555</v>
      </c>
      <c r="B44" s="229" t="s">
        <v>535</v>
      </c>
      <c r="C44" s="230">
        <v>85000</v>
      </c>
      <c r="D44" s="231">
        <v>91953.14</v>
      </c>
      <c r="E44" s="231">
        <v>71570</v>
      </c>
      <c r="F44" s="230">
        <v>0</v>
      </c>
      <c r="G44" s="230">
        <v>0</v>
      </c>
      <c r="H44" s="231">
        <v>-17480</v>
      </c>
      <c r="I44" s="230">
        <v>0</v>
      </c>
      <c r="J44" s="230">
        <v>0</v>
      </c>
      <c r="K44" s="231">
        <v>-17480</v>
      </c>
      <c r="L44" s="231">
        <v>-7471.5</v>
      </c>
    </row>
    <row r="45" spans="1:12" ht="13.5" thickBot="1">
      <c r="A45" s="229" t="s">
        <v>555</v>
      </c>
      <c r="B45" s="229" t="s">
        <v>536</v>
      </c>
      <c r="C45" s="230">
        <v>1091</v>
      </c>
      <c r="D45" s="231">
        <v>2081.53</v>
      </c>
      <c r="E45" s="230">
        <v>918.62</v>
      </c>
      <c r="F45" s="231">
        <v>-1162.91</v>
      </c>
      <c r="G45" s="230">
        <v>0</v>
      </c>
      <c r="H45" s="230">
        <v>0</v>
      </c>
      <c r="I45" s="230">
        <v>0</v>
      </c>
      <c r="J45" s="230">
        <v>0</v>
      </c>
      <c r="K45" s="231">
        <v>-1162.91</v>
      </c>
      <c r="L45" s="230">
        <v>-95.9</v>
      </c>
    </row>
    <row r="46" spans="1:12" ht="13.5" thickBot="1">
      <c r="A46" s="321" t="s">
        <v>607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3"/>
    </row>
    <row r="47" spans="1:12" ht="13.5" thickBot="1">
      <c r="A47" s="229" t="s">
        <v>538</v>
      </c>
      <c r="B47" s="229" t="s">
        <v>536</v>
      </c>
      <c r="C47" s="230">
        <v>2299</v>
      </c>
      <c r="D47" s="231">
        <v>26197.9</v>
      </c>
      <c r="E47" s="231">
        <v>2758.8</v>
      </c>
      <c r="F47" s="231">
        <v>-23439.1</v>
      </c>
      <c r="G47" s="230">
        <v>0</v>
      </c>
      <c r="H47" s="230">
        <v>0</v>
      </c>
      <c r="I47" s="230">
        <v>0</v>
      </c>
      <c r="J47" s="230">
        <v>0</v>
      </c>
      <c r="K47" s="231">
        <v>-23439.1</v>
      </c>
      <c r="L47" s="230">
        <v>340.25</v>
      </c>
    </row>
    <row r="48" spans="1:12" ht="13.5" thickBot="1">
      <c r="A48" s="229" t="s">
        <v>538</v>
      </c>
      <c r="B48" s="229" t="s">
        <v>535</v>
      </c>
      <c r="C48" s="230">
        <v>200</v>
      </c>
      <c r="D48" s="230">
        <v>800</v>
      </c>
      <c r="E48" s="230">
        <v>240</v>
      </c>
      <c r="F48" s="230">
        <v>0</v>
      </c>
      <c r="G48" s="230">
        <v>0</v>
      </c>
      <c r="H48" s="230">
        <v>-118</v>
      </c>
      <c r="I48" s="230">
        <v>0</v>
      </c>
      <c r="J48" s="230">
        <v>0</v>
      </c>
      <c r="K48" s="230">
        <v>-118</v>
      </c>
      <c r="L48" s="230">
        <v>29.6</v>
      </c>
    </row>
    <row r="49" spans="1:12" ht="13.5" thickBot="1">
      <c r="A49" s="229" t="s">
        <v>557</v>
      </c>
      <c r="B49" s="229" t="s">
        <v>536</v>
      </c>
      <c r="C49" s="230">
        <v>1400</v>
      </c>
      <c r="D49" s="231">
        <v>10090.5</v>
      </c>
      <c r="E49" s="231">
        <v>1834</v>
      </c>
      <c r="F49" s="231">
        <v>-8256.5</v>
      </c>
      <c r="G49" s="230">
        <v>0</v>
      </c>
      <c r="H49" s="230">
        <v>0</v>
      </c>
      <c r="I49" s="230">
        <v>0</v>
      </c>
      <c r="J49" s="230">
        <v>0</v>
      </c>
      <c r="K49" s="231">
        <v>-8256.5</v>
      </c>
      <c r="L49" s="230">
        <v>210</v>
      </c>
    </row>
    <row r="50" spans="1:12" ht="13.5" thickBot="1">
      <c r="A50" s="229" t="s">
        <v>558</v>
      </c>
      <c r="B50" s="229" t="s">
        <v>536</v>
      </c>
      <c r="C50" s="230">
        <v>347</v>
      </c>
      <c r="D50" s="231">
        <v>10687.09</v>
      </c>
      <c r="E50" s="231">
        <v>2031.72</v>
      </c>
      <c r="F50" s="231">
        <v>-8655.37</v>
      </c>
      <c r="G50" s="230">
        <v>0</v>
      </c>
      <c r="H50" s="230">
        <v>0</v>
      </c>
      <c r="I50" s="230">
        <v>0</v>
      </c>
      <c r="J50" s="230">
        <v>0</v>
      </c>
      <c r="K50" s="231">
        <v>-8655.37</v>
      </c>
      <c r="L50" s="230">
        <v>110</v>
      </c>
    </row>
    <row r="51" spans="1:12" ht="13.5" thickBot="1">
      <c r="A51" s="229" t="s">
        <v>547</v>
      </c>
      <c r="B51" s="229" t="s">
        <v>535</v>
      </c>
      <c r="C51" s="230">
        <v>101643</v>
      </c>
      <c r="D51" s="231">
        <v>101643</v>
      </c>
      <c r="E51" s="231">
        <v>2236.15</v>
      </c>
      <c r="F51" s="230">
        <v>0</v>
      </c>
      <c r="G51" s="230">
        <v>0</v>
      </c>
      <c r="H51" s="230">
        <v>711.5</v>
      </c>
      <c r="I51" s="230">
        <v>0</v>
      </c>
      <c r="J51" s="230">
        <v>0</v>
      </c>
      <c r="K51" s="230">
        <v>711.5</v>
      </c>
      <c r="L51" s="230">
        <v>711.5</v>
      </c>
    </row>
    <row r="52" spans="1:12" ht="13.5" thickBot="1">
      <c r="A52" s="229" t="s">
        <v>551</v>
      </c>
      <c r="B52" s="229" t="s">
        <v>535</v>
      </c>
      <c r="C52" s="230">
        <v>1663</v>
      </c>
      <c r="D52" s="231">
        <v>53216</v>
      </c>
      <c r="E52" s="230">
        <v>857.94</v>
      </c>
      <c r="F52" s="230">
        <v>0</v>
      </c>
      <c r="G52" s="230">
        <v>0</v>
      </c>
      <c r="H52" s="231">
        <v>-52358.06</v>
      </c>
      <c r="I52" s="230">
        <v>0</v>
      </c>
      <c r="J52" s="230">
        <v>0</v>
      </c>
      <c r="K52" s="231">
        <v>-52358.06</v>
      </c>
      <c r="L52" s="230">
        <v>0</v>
      </c>
    </row>
    <row r="53" spans="1:12" ht="13.5" thickBot="1">
      <c r="A53" s="229" t="s">
        <v>556</v>
      </c>
      <c r="B53" s="229" t="s">
        <v>535</v>
      </c>
      <c r="C53" s="230">
        <v>2650</v>
      </c>
      <c r="D53" s="231">
        <v>45050</v>
      </c>
      <c r="E53" s="231">
        <v>1325</v>
      </c>
      <c r="F53" s="230">
        <v>0</v>
      </c>
      <c r="G53" s="230">
        <v>0</v>
      </c>
      <c r="H53" s="230">
        <v>132.5</v>
      </c>
      <c r="I53" s="230">
        <v>0</v>
      </c>
      <c r="J53" s="230">
        <v>0</v>
      </c>
      <c r="K53" s="230">
        <v>132.5</v>
      </c>
      <c r="L53" s="230">
        <v>76.85</v>
      </c>
    </row>
    <row r="54" spans="1:12" ht="13.5" thickBot="1">
      <c r="A54" s="321" t="s">
        <v>130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3"/>
    </row>
    <row r="55" spans="1:12" ht="13.5" thickBot="1">
      <c r="A55" s="229" t="s">
        <v>562</v>
      </c>
      <c r="B55" s="229" t="s">
        <v>535</v>
      </c>
      <c r="C55" s="230">
        <v>20000</v>
      </c>
      <c r="D55" s="231">
        <v>13153.45</v>
      </c>
      <c r="E55" s="231">
        <v>13792</v>
      </c>
      <c r="F55" s="230">
        <v>0</v>
      </c>
      <c r="G55" s="230">
        <v>0</v>
      </c>
      <c r="H55" s="230">
        <v>-184.93</v>
      </c>
      <c r="I55" s="230">
        <v>0</v>
      </c>
      <c r="J55" s="230">
        <v>0</v>
      </c>
      <c r="K55" s="230">
        <v>-184.93</v>
      </c>
      <c r="L55" s="230">
        <v>0</v>
      </c>
    </row>
    <row r="56" spans="1:12" ht="13.5" thickBot="1">
      <c r="A56" s="229" t="s">
        <v>563</v>
      </c>
      <c r="B56" s="229" t="s">
        <v>536</v>
      </c>
      <c r="C56" s="230">
        <v>42000</v>
      </c>
      <c r="D56" s="231">
        <v>8318.02</v>
      </c>
      <c r="E56" s="231">
        <v>19958.4</v>
      </c>
      <c r="F56" s="231">
        <v>11640.38</v>
      </c>
      <c r="G56" s="230">
        <v>0</v>
      </c>
      <c r="H56" s="230">
        <v>0</v>
      </c>
      <c r="I56" s="230">
        <v>0</v>
      </c>
      <c r="J56" s="230">
        <v>0</v>
      </c>
      <c r="K56" s="231">
        <v>11640.38</v>
      </c>
      <c r="L56" s="231">
        <v>-2330.59</v>
      </c>
    </row>
    <row r="57" spans="1:12" ht="13.5" thickBot="1">
      <c r="A57" s="229" t="s">
        <v>563</v>
      </c>
      <c r="B57" s="229" t="s">
        <v>535</v>
      </c>
      <c r="C57" s="230">
        <v>20266</v>
      </c>
      <c r="D57" s="231">
        <v>7438.66</v>
      </c>
      <c r="E57" s="231">
        <v>9630.4</v>
      </c>
      <c r="F57" s="230">
        <v>0</v>
      </c>
      <c r="G57" s="230">
        <v>0</v>
      </c>
      <c r="H57" s="230">
        <v>-190.3</v>
      </c>
      <c r="I57" s="230">
        <v>0</v>
      </c>
      <c r="J57" s="230">
        <v>0</v>
      </c>
      <c r="K57" s="230">
        <v>-190.3</v>
      </c>
      <c r="L57" s="230">
        <v>-439.57</v>
      </c>
    </row>
    <row r="58" spans="1:12" ht="13.5" thickBot="1">
      <c r="A58" s="229" t="s">
        <v>564</v>
      </c>
      <c r="B58" s="229" t="s">
        <v>536</v>
      </c>
      <c r="C58" s="230">
        <v>42000</v>
      </c>
      <c r="D58" s="231">
        <v>9483.81</v>
      </c>
      <c r="E58" s="231">
        <v>23814</v>
      </c>
      <c r="F58" s="231">
        <v>14330.19</v>
      </c>
      <c r="G58" s="230">
        <v>0</v>
      </c>
      <c r="H58" s="230">
        <v>0</v>
      </c>
      <c r="I58" s="230">
        <v>0</v>
      </c>
      <c r="J58" s="230">
        <v>0</v>
      </c>
      <c r="K58" s="231">
        <v>14330.19</v>
      </c>
      <c r="L58" s="230">
        <v>126</v>
      </c>
    </row>
    <row r="59" spans="1:12" ht="13.5" thickBot="1">
      <c r="A59" s="229" t="s">
        <v>564</v>
      </c>
      <c r="B59" s="229" t="s">
        <v>535</v>
      </c>
      <c r="C59" s="230">
        <v>23000</v>
      </c>
      <c r="D59" s="231">
        <v>11113.96</v>
      </c>
      <c r="E59" s="231">
        <v>13041</v>
      </c>
      <c r="F59" s="230">
        <v>0</v>
      </c>
      <c r="G59" s="230">
        <v>0</v>
      </c>
      <c r="H59" s="230">
        <v>276</v>
      </c>
      <c r="I59" s="230">
        <v>0</v>
      </c>
      <c r="J59" s="230">
        <v>0</v>
      </c>
      <c r="K59" s="230">
        <v>276</v>
      </c>
      <c r="L59" s="230">
        <v>69</v>
      </c>
    </row>
    <row r="60" spans="1:12" ht="13.5" thickBot="1">
      <c r="A60" s="229" t="s">
        <v>565</v>
      </c>
      <c r="B60" s="229" t="s">
        <v>536</v>
      </c>
      <c r="C60" s="230">
        <v>42000</v>
      </c>
      <c r="D60" s="231">
        <v>9525.57</v>
      </c>
      <c r="E60" s="231">
        <v>23566.2</v>
      </c>
      <c r="F60" s="231">
        <v>14040.63</v>
      </c>
      <c r="G60" s="230">
        <v>0</v>
      </c>
      <c r="H60" s="230">
        <v>0</v>
      </c>
      <c r="I60" s="230">
        <v>0</v>
      </c>
      <c r="J60" s="230">
        <v>0</v>
      </c>
      <c r="K60" s="231">
        <v>14040.63</v>
      </c>
      <c r="L60" s="230">
        <v>4.2</v>
      </c>
    </row>
    <row r="61" spans="1:12" ht="13.5" thickBot="1">
      <c r="A61" s="229" t="s">
        <v>565</v>
      </c>
      <c r="B61" s="229" t="s">
        <v>535</v>
      </c>
      <c r="C61" s="230">
        <v>61000</v>
      </c>
      <c r="D61" s="231">
        <v>29086.11</v>
      </c>
      <c r="E61" s="231">
        <v>34227.1</v>
      </c>
      <c r="F61" s="230">
        <v>0</v>
      </c>
      <c r="G61" s="230">
        <v>0</v>
      </c>
      <c r="H61" s="230">
        <v>189.1</v>
      </c>
      <c r="I61" s="230">
        <v>0</v>
      </c>
      <c r="J61" s="230">
        <v>0</v>
      </c>
      <c r="K61" s="230">
        <v>189.1</v>
      </c>
      <c r="L61" s="230">
        <v>6.1</v>
      </c>
    </row>
    <row r="62" spans="1:12" ht="13.5" thickBot="1">
      <c r="A62" s="229" t="s">
        <v>566</v>
      </c>
      <c r="B62" s="229" t="s">
        <v>536</v>
      </c>
      <c r="C62" s="230">
        <v>57000</v>
      </c>
      <c r="D62" s="231">
        <v>13569.21</v>
      </c>
      <c r="E62" s="231">
        <v>32148</v>
      </c>
      <c r="F62" s="231">
        <v>18578.79</v>
      </c>
      <c r="G62" s="230">
        <v>0</v>
      </c>
      <c r="H62" s="230">
        <v>0</v>
      </c>
      <c r="I62" s="230">
        <v>0</v>
      </c>
      <c r="J62" s="230">
        <v>0</v>
      </c>
      <c r="K62" s="231">
        <v>18578.79</v>
      </c>
      <c r="L62" s="231">
        <v>-2822.86</v>
      </c>
    </row>
    <row r="63" spans="1:12" ht="13.5" thickBot="1">
      <c r="A63" s="229" t="s">
        <v>566</v>
      </c>
      <c r="B63" s="229" t="s">
        <v>535</v>
      </c>
      <c r="C63" s="230">
        <v>5000</v>
      </c>
      <c r="D63" s="231">
        <v>2361.84</v>
      </c>
      <c r="E63" s="231">
        <v>2820</v>
      </c>
      <c r="F63" s="230">
        <v>0</v>
      </c>
      <c r="G63" s="230">
        <v>0</v>
      </c>
      <c r="H63" s="230">
        <v>11.14</v>
      </c>
      <c r="I63" s="230">
        <v>0</v>
      </c>
      <c r="J63" s="230">
        <v>0</v>
      </c>
      <c r="K63" s="230">
        <v>11.14</v>
      </c>
      <c r="L63" s="230">
        <v>-52.36</v>
      </c>
    </row>
    <row r="64" spans="1:12" ht="13.5" thickBot="1">
      <c r="A64" s="229" t="s">
        <v>567</v>
      </c>
      <c r="B64" s="229" t="s">
        <v>536</v>
      </c>
      <c r="C64" s="230">
        <v>60000</v>
      </c>
      <c r="D64" s="231">
        <v>21751.86</v>
      </c>
      <c r="E64" s="231">
        <v>38958</v>
      </c>
      <c r="F64" s="231">
        <v>17206.14</v>
      </c>
      <c r="G64" s="230">
        <v>0</v>
      </c>
      <c r="H64" s="230">
        <v>0</v>
      </c>
      <c r="I64" s="230">
        <v>0</v>
      </c>
      <c r="J64" s="230">
        <v>0</v>
      </c>
      <c r="K64" s="231">
        <v>17206.14</v>
      </c>
      <c r="L64" s="231">
        <v>-2094.59</v>
      </c>
    </row>
    <row r="65" spans="1:12" ht="13.5" thickBot="1">
      <c r="A65" s="229" t="s">
        <v>567</v>
      </c>
      <c r="B65" s="229" t="s">
        <v>535</v>
      </c>
      <c r="C65" s="230">
        <v>144796</v>
      </c>
      <c r="D65" s="231">
        <v>73047.88</v>
      </c>
      <c r="E65" s="231">
        <v>94016.04</v>
      </c>
      <c r="F65" s="230">
        <v>0</v>
      </c>
      <c r="G65" s="230">
        <v>0</v>
      </c>
      <c r="H65" s="230">
        <v>-308.46</v>
      </c>
      <c r="I65" s="230">
        <v>0</v>
      </c>
      <c r="J65" s="230">
        <v>0</v>
      </c>
      <c r="K65" s="230">
        <v>-308.46</v>
      </c>
      <c r="L65" s="231">
        <v>-2118.41</v>
      </c>
    </row>
    <row r="66" spans="1:12" ht="13.5" thickBot="1">
      <c r="A66" s="229" t="s">
        <v>568</v>
      </c>
      <c r="B66" s="229" t="s">
        <v>536</v>
      </c>
      <c r="C66" s="230">
        <v>42500</v>
      </c>
      <c r="D66" s="231">
        <v>12110.5</v>
      </c>
      <c r="E66" s="231">
        <v>27667.5</v>
      </c>
      <c r="F66" s="231">
        <v>15557</v>
      </c>
      <c r="G66" s="230">
        <v>0</v>
      </c>
      <c r="H66" s="230">
        <v>0</v>
      </c>
      <c r="I66" s="230">
        <v>0</v>
      </c>
      <c r="J66" s="230">
        <v>0</v>
      </c>
      <c r="K66" s="231">
        <v>15557</v>
      </c>
      <c r="L66" s="230">
        <v>293.25</v>
      </c>
    </row>
    <row r="67" spans="1:12" ht="13.5" thickBot="1">
      <c r="A67" s="229" t="s">
        <v>568</v>
      </c>
      <c r="B67" s="229" t="s">
        <v>535</v>
      </c>
      <c r="C67" s="230">
        <v>308348</v>
      </c>
      <c r="D67" s="231">
        <v>146473.69</v>
      </c>
      <c r="E67" s="231">
        <v>200734.55</v>
      </c>
      <c r="F67" s="230">
        <v>0</v>
      </c>
      <c r="G67" s="230">
        <v>0</v>
      </c>
      <c r="H67" s="231">
        <v>-1584.59</v>
      </c>
      <c r="I67" s="230">
        <v>0</v>
      </c>
      <c r="J67" s="230">
        <v>0</v>
      </c>
      <c r="K67" s="231">
        <v>-1584.59</v>
      </c>
      <c r="L67" s="231">
        <v>2127.6</v>
      </c>
    </row>
    <row r="68" spans="1:12" ht="13.5" thickBot="1">
      <c r="A68" s="229" t="s">
        <v>569</v>
      </c>
      <c r="B68" s="229" t="s">
        <v>535</v>
      </c>
      <c r="C68" s="230">
        <v>64000</v>
      </c>
      <c r="D68" s="231">
        <v>35372.04</v>
      </c>
      <c r="E68" s="231">
        <v>47104</v>
      </c>
      <c r="F68" s="230">
        <v>0</v>
      </c>
      <c r="G68" s="230">
        <v>0</v>
      </c>
      <c r="H68" s="230">
        <v>972.8</v>
      </c>
      <c r="I68" s="230">
        <v>0</v>
      </c>
      <c r="J68" s="230">
        <v>0</v>
      </c>
      <c r="K68" s="230">
        <v>972.8</v>
      </c>
      <c r="L68" s="231">
        <v>1024</v>
      </c>
    </row>
    <row r="69" spans="1:12" ht="13.5" thickBot="1">
      <c r="A69" s="229" t="s">
        <v>570</v>
      </c>
      <c r="B69" s="229" t="s">
        <v>535</v>
      </c>
      <c r="C69" s="230">
        <v>99609</v>
      </c>
      <c r="D69" s="231">
        <v>71626.52</v>
      </c>
      <c r="E69" s="231">
        <v>81579.77</v>
      </c>
      <c r="F69" s="230">
        <v>0</v>
      </c>
      <c r="G69" s="230">
        <v>0</v>
      </c>
      <c r="H69" s="230">
        <v>896.48</v>
      </c>
      <c r="I69" s="230">
        <v>0</v>
      </c>
      <c r="J69" s="230">
        <v>0</v>
      </c>
      <c r="K69" s="230">
        <v>896.48</v>
      </c>
      <c r="L69" s="230">
        <v>0</v>
      </c>
    </row>
    <row r="70" spans="1:12" ht="13.5" thickBot="1">
      <c r="A70" s="229" t="s">
        <v>571</v>
      </c>
      <c r="B70" s="229" t="s">
        <v>535</v>
      </c>
      <c r="C70" s="230">
        <v>102000</v>
      </c>
      <c r="D70" s="231">
        <v>79316.54</v>
      </c>
      <c r="E70" s="231">
        <v>89556</v>
      </c>
      <c r="F70" s="230">
        <v>0</v>
      </c>
      <c r="G70" s="230">
        <v>0</v>
      </c>
      <c r="H70" s="230">
        <v>-204</v>
      </c>
      <c r="I70" s="230">
        <v>0</v>
      </c>
      <c r="J70" s="230">
        <v>0</v>
      </c>
      <c r="K70" s="230">
        <v>-204</v>
      </c>
      <c r="L70" s="231">
        <v>-1938</v>
      </c>
    </row>
    <row r="71" spans="1:12" ht="13.5" thickBot="1">
      <c r="A71" s="321" t="s">
        <v>608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3"/>
    </row>
    <row r="72" spans="1:12" ht="13.5" thickBot="1">
      <c r="A72" s="229" t="s">
        <v>609</v>
      </c>
      <c r="B72" s="229" t="s">
        <v>535</v>
      </c>
      <c r="C72" s="230">
        <v>1663</v>
      </c>
      <c r="D72" s="231">
        <v>8468.99</v>
      </c>
      <c r="E72" s="231">
        <v>8654.09</v>
      </c>
      <c r="F72" s="230">
        <v>0</v>
      </c>
      <c r="G72" s="230">
        <v>0</v>
      </c>
      <c r="H72" s="230">
        <v>185.1</v>
      </c>
      <c r="I72" s="230">
        <v>0</v>
      </c>
      <c r="J72" s="230">
        <v>0</v>
      </c>
      <c r="K72" s="230">
        <v>185.1</v>
      </c>
      <c r="L72" s="230">
        <v>162.31</v>
      </c>
    </row>
    <row r="73" spans="1:12" ht="13.5" thickBot="1">
      <c r="A73" s="229" t="s">
        <v>610</v>
      </c>
      <c r="B73" s="229" t="s">
        <v>535</v>
      </c>
      <c r="C73" s="230">
        <v>2650</v>
      </c>
      <c r="D73" s="231">
        <v>31124.25</v>
      </c>
      <c r="E73" s="231">
        <v>30150.91</v>
      </c>
      <c r="F73" s="230">
        <v>0</v>
      </c>
      <c r="G73" s="230">
        <v>0</v>
      </c>
      <c r="H73" s="230">
        <v>133.83</v>
      </c>
      <c r="I73" s="230">
        <v>0</v>
      </c>
      <c r="J73" s="230">
        <v>0</v>
      </c>
      <c r="K73" s="230">
        <v>133.83</v>
      </c>
      <c r="L73" s="230">
        <v>265.27</v>
      </c>
    </row>
    <row r="74" spans="1:12" ht="13.5" thickBot="1">
      <c r="A74" s="229" t="s">
        <v>611</v>
      </c>
      <c r="B74" s="229" t="s">
        <v>535</v>
      </c>
      <c r="C74" s="230">
        <v>2650</v>
      </c>
      <c r="D74" s="231">
        <v>11806.02</v>
      </c>
      <c r="E74" s="231">
        <v>11863.52</v>
      </c>
      <c r="F74" s="230">
        <v>0</v>
      </c>
      <c r="G74" s="230">
        <v>0</v>
      </c>
      <c r="H74" s="230">
        <v>-132.24</v>
      </c>
      <c r="I74" s="230">
        <v>0</v>
      </c>
      <c r="J74" s="230">
        <v>0</v>
      </c>
      <c r="K74" s="230">
        <v>-132.24</v>
      </c>
      <c r="L74" s="230">
        <v>33.39</v>
      </c>
    </row>
    <row r="75" spans="1:12" ht="13.5" thickBot="1">
      <c r="A75" s="229" t="s">
        <v>612</v>
      </c>
      <c r="B75" s="229" t="s">
        <v>535</v>
      </c>
      <c r="C75" s="230">
        <v>2530</v>
      </c>
      <c r="D75" s="231">
        <v>15724.71</v>
      </c>
      <c r="E75" s="231">
        <v>14862.74</v>
      </c>
      <c r="F75" s="230">
        <v>0</v>
      </c>
      <c r="G75" s="230">
        <v>0</v>
      </c>
      <c r="H75" s="230">
        <v>-642.87</v>
      </c>
      <c r="I75" s="230">
        <v>0</v>
      </c>
      <c r="J75" s="230">
        <v>0</v>
      </c>
      <c r="K75" s="230">
        <v>-642.87</v>
      </c>
      <c r="L75" s="230">
        <v>397.46</v>
      </c>
    </row>
    <row r="76" spans="1:12" ht="13.5" thickBot="1">
      <c r="A76" s="228" t="s">
        <v>613</v>
      </c>
      <c r="B76" s="228">
        <v>57</v>
      </c>
      <c r="C76" s="229"/>
      <c r="D76" s="232">
        <v>1817399.8</v>
      </c>
      <c r="E76" s="232">
        <v>1155572.85</v>
      </c>
      <c r="F76" s="232">
        <v>-168659.18</v>
      </c>
      <c r="G76" s="233">
        <v>0</v>
      </c>
      <c r="H76" s="232">
        <v>-88598.76</v>
      </c>
      <c r="I76" s="233">
        <v>0</v>
      </c>
      <c r="J76" s="233">
        <v>0</v>
      </c>
      <c r="K76" s="232">
        <v>-257257.94</v>
      </c>
      <c r="L76" s="232">
        <v>-13215.44</v>
      </c>
    </row>
    <row r="77" ht="14.25">
      <c r="A77" s="222" t="s">
        <v>614</v>
      </c>
    </row>
    <row r="78" ht="14.25">
      <c r="A78" s="222" t="s">
        <v>615</v>
      </c>
    </row>
    <row r="80" ht="12.75">
      <c r="A80" s="234" t="s">
        <v>616</v>
      </c>
    </row>
  </sheetData>
  <sheetProtection/>
  <mergeCells count="8">
    <mergeCell ref="A71:L71"/>
    <mergeCell ref="A8:L8"/>
    <mergeCell ref="B10:B13"/>
    <mergeCell ref="C10:C13"/>
    <mergeCell ref="L10:L13"/>
    <mergeCell ref="A15:L15"/>
    <mergeCell ref="A46:L46"/>
    <mergeCell ref="A54:L5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0">
      <selection activeCell="B8" sqref="B8"/>
    </sheetView>
  </sheetViews>
  <sheetFormatPr defaultColWidth="9.140625" defaultRowHeight="12.75"/>
  <cols>
    <col min="1" max="2" width="9.140625" style="195" customWidth="1"/>
    <col min="3" max="3" width="18.7109375" style="195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450</v>
      </c>
      <c r="B1" s="4"/>
      <c r="C1"/>
      <c r="D1"/>
      <c r="E1"/>
      <c r="F1"/>
      <c r="G1"/>
      <c r="H1"/>
      <c r="I1" s="123"/>
      <c r="J1" s="123"/>
      <c r="K1" s="123"/>
      <c r="L1" s="123"/>
      <c r="M1" s="123"/>
      <c r="N1" s="123"/>
      <c r="O1" s="123"/>
    </row>
    <row r="2" spans="1:15" ht="12.75">
      <c r="A2" s="4" t="s">
        <v>444</v>
      </c>
      <c r="B2" s="4"/>
      <c r="C2"/>
      <c r="D2"/>
      <c r="E2"/>
      <c r="F2"/>
      <c r="G2"/>
      <c r="H2"/>
      <c r="I2" s="123"/>
      <c r="J2" s="123"/>
      <c r="K2" s="123"/>
      <c r="L2" s="123"/>
      <c r="M2" s="123"/>
      <c r="N2" s="123"/>
      <c r="O2" s="123"/>
    </row>
    <row r="3" spans="1:15" ht="12.75">
      <c r="A3" s="4" t="s">
        <v>328</v>
      </c>
      <c r="B3" s="4"/>
      <c r="C3"/>
      <c r="D3"/>
      <c r="E3"/>
      <c r="F3"/>
      <c r="G3"/>
      <c r="H3"/>
      <c r="I3" s="123"/>
      <c r="J3" s="123"/>
      <c r="K3" s="123"/>
      <c r="L3" s="123"/>
      <c r="M3" s="123"/>
      <c r="N3" s="123"/>
      <c r="O3" s="123"/>
    </row>
    <row r="4" spans="1:15" ht="12.75">
      <c r="A4" s="103" t="s">
        <v>329</v>
      </c>
      <c r="B4" s="4"/>
      <c r="C4"/>
      <c r="D4"/>
      <c r="E4"/>
      <c r="F4"/>
      <c r="G4"/>
      <c r="H4"/>
      <c r="I4" s="123"/>
      <c r="J4" s="123"/>
      <c r="K4" s="123"/>
      <c r="L4" s="123"/>
      <c r="M4" s="123"/>
      <c r="N4" s="123"/>
      <c r="O4" s="123"/>
    </row>
    <row r="5" spans="1:15" ht="12.75">
      <c r="A5" s="4" t="s">
        <v>330</v>
      </c>
      <c r="B5" s="4"/>
      <c r="C5"/>
      <c r="D5"/>
      <c r="E5"/>
      <c r="F5"/>
      <c r="G5" s="77"/>
      <c r="H5"/>
      <c r="I5" s="123"/>
      <c r="J5" s="123"/>
      <c r="K5" s="123"/>
      <c r="L5" s="123"/>
      <c r="M5" s="123"/>
      <c r="N5" s="123"/>
      <c r="O5" s="123"/>
    </row>
    <row r="6" spans="1:15" ht="12.75">
      <c r="A6" s="4" t="s">
        <v>442</v>
      </c>
      <c r="B6" s="4"/>
      <c r="C6"/>
      <c r="D6"/>
      <c r="E6"/>
      <c r="F6"/>
      <c r="G6" s="77"/>
      <c r="H6"/>
      <c r="I6" s="123"/>
      <c r="J6" s="123"/>
      <c r="K6" s="123"/>
      <c r="L6" s="123"/>
      <c r="N6" s="123"/>
      <c r="O6" s="123"/>
    </row>
    <row r="7" spans="1:15" ht="12.75">
      <c r="A7" s="124"/>
      <c r="C7" s="194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17" t="s">
        <v>618</v>
      </c>
      <c r="C8" s="194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194"/>
      <c r="B9" s="194"/>
      <c r="C9" s="194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96" customFormat="1" ht="11.25">
      <c r="A10" s="334" t="s">
        <v>103</v>
      </c>
      <c r="B10" s="335"/>
      <c r="C10" s="335"/>
      <c r="D10" s="335"/>
      <c r="E10" s="336"/>
      <c r="F10" s="328" t="s">
        <v>1</v>
      </c>
      <c r="G10" s="337" t="s">
        <v>469</v>
      </c>
      <c r="H10" s="328" t="s">
        <v>1</v>
      </c>
      <c r="I10" s="331" t="s">
        <v>470</v>
      </c>
      <c r="J10" s="328" t="s">
        <v>1</v>
      </c>
      <c r="K10" s="331" t="s">
        <v>120</v>
      </c>
      <c r="L10" s="328" t="s">
        <v>1</v>
      </c>
      <c r="M10" s="331" t="s">
        <v>471</v>
      </c>
      <c r="N10" s="328" t="s">
        <v>1</v>
      </c>
      <c r="O10" s="331" t="s">
        <v>127</v>
      </c>
    </row>
    <row r="11" spans="1:15" s="196" customFormat="1" ht="15" customHeight="1">
      <c r="A11" s="345" t="s">
        <v>456</v>
      </c>
      <c r="B11" s="346"/>
      <c r="C11" s="347"/>
      <c r="D11" s="354" t="s">
        <v>457</v>
      </c>
      <c r="E11" s="337" t="s">
        <v>472</v>
      </c>
      <c r="F11" s="329"/>
      <c r="G11" s="338"/>
      <c r="H11" s="329"/>
      <c r="I11" s="332"/>
      <c r="J11" s="329"/>
      <c r="K11" s="332"/>
      <c r="L11" s="329"/>
      <c r="M11" s="332"/>
      <c r="N11" s="329"/>
      <c r="O11" s="332"/>
    </row>
    <row r="12" spans="1:15" s="196" customFormat="1" ht="25.5" customHeight="1">
      <c r="A12" s="348"/>
      <c r="B12" s="349"/>
      <c r="C12" s="350"/>
      <c r="D12" s="355"/>
      <c r="E12" s="338"/>
      <c r="F12" s="329"/>
      <c r="G12" s="338"/>
      <c r="H12" s="329"/>
      <c r="I12" s="332"/>
      <c r="J12" s="329"/>
      <c r="K12" s="332"/>
      <c r="L12" s="329"/>
      <c r="M12" s="332"/>
      <c r="N12" s="329"/>
      <c r="O12" s="332"/>
    </row>
    <row r="13" spans="1:15" s="196" customFormat="1" ht="18" customHeight="1">
      <c r="A13" s="351"/>
      <c r="B13" s="352"/>
      <c r="C13" s="353"/>
      <c r="D13" s="356"/>
      <c r="E13" s="339"/>
      <c r="F13" s="329"/>
      <c r="G13" s="339"/>
      <c r="H13" s="329"/>
      <c r="I13" s="333"/>
      <c r="J13" s="329"/>
      <c r="K13" s="333"/>
      <c r="L13" s="329"/>
      <c r="M13" s="333"/>
      <c r="N13" s="329"/>
      <c r="O13" s="333"/>
    </row>
    <row r="14" spans="1:15" s="196" customFormat="1" ht="18" customHeight="1">
      <c r="A14" s="357">
        <v>1</v>
      </c>
      <c r="B14" s="358"/>
      <c r="C14" s="358"/>
      <c r="D14" s="358"/>
      <c r="E14" s="359"/>
      <c r="F14" s="330"/>
      <c r="G14" s="197">
        <v>2</v>
      </c>
      <c r="H14" s="330"/>
      <c r="I14" s="136">
        <v>3</v>
      </c>
      <c r="J14" s="330"/>
      <c r="K14" s="136">
        <v>4</v>
      </c>
      <c r="L14" s="330"/>
      <c r="M14" s="136">
        <v>5</v>
      </c>
      <c r="N14" s="330"/>
      <c r="O14" s="136">
        <v>6</v>
      </c>
    </row>
    <row r="15" spans="1:16" s="196" customFormat="1" ht="13.5" customHeight="1">
      <c r="A15" s="340" t="s">
        <v>473</v>
      </c>
      <c r="B15" s="341"/>
      <c r="C15" s="341"/>
      <c r="D15" s="341"/>
      <c r="E15" s="342"/>
      <c r="F15" s="198">
        <v>678</v>
      </c>
      <c r="G15" s="198"/>
      <c r="H15" s="198">
        <v>689</v>
      </c>
      <c r="I15" s="198"/>
      <c r="J15" s="198">
        <v>700</v>
      </c>
      <c r="K15" s="198"/>
      <c r="L15" s="198">
        <v>711</v>
      </c>
      <c r="M15" s="198"/>
      <c r="N15" s="198">
        <v>722</v>
      </c>
      <c r="O15" s="198"/>
      <c r="P15" s="199"/>
    </row>
    <row r="16" spans="1:16" s="196" customFormat="1" ht="12.75" customHeight="1">
      <c r="A16" s="343" t="s">
        <v>474</v>
      </c>
      <c r="B16" s="344"/>
      <c r="C16" s="344"/>
      <c r="D16" s="344"/>
      <c r="E16" s="344"/>
      <c r="F16" s="150">
        <v>679</v>
      </c>
      <c r="G16" s="150"/>
      <c r="H16" s="235">
        <v>690</v>
      </c>
      <c r="I16" s="150"/>
      <c r="J16" s="150">
        <v>701</v>
      </c>
      <c r="K16" s="150"/>
      <c r="L16" s="150">
        <v>712</v>
      </c>
      <c r="M16" s="150"/>
      <c r="N16" s="150">
        <v>723</v>
      </c>
      <c r="O16" s="150"/>
      <c r="P16" s="201"/>
    </row>
    <row r="17" spans="1:15" s="133" customFormat="1" ht="12.75" customHeight="1">
      <c r="A17" s="365" t="s">
        <v>475</v>
      </c>
      <c r="B17" s="365"/>
      <c r="C17" s="365"/>
      <c r="D17" s="238" t="s">
        <v>535</v>
      </c>
      <c r="E17" s="238" t="s">
        <v>562</v>
      </c>
      <c r="F17" s="158"/>
      <c r="G17" s="239">
        <v>14000</v>
      </c>
      <c r="H17" s="202"/>
      <c r="I17" s="239">
        <v>13153.45</v>
      </c>
      <c r="J17" s="202"/>
      <c r="K17" s="239">
        <v>13792</v>
      </c>
      <c r="L17" s="202"/>
      <c r="M17" s="240">
        <v>0.059048</v>
      </c>
      <c r="N17" s="202"/>
      <c r="O17" s="240">
        <v>0.843161</v>
      </c>
    </row>
    <row r="18" spans="1:15" s="133" customFormat="1" ht="12.75">
      <c r="A18" s="360" t="s">
        <v>475</v>
      </c>
      <c r="B18" s="360"/>
      <c r="C18" s="360"/>
      <c r="D18" s="238" t="s">
        <v>535</v>
      </c>
      <c r="E18" s="238" t="s">
        <v>563</v>
      </c>
      <c r="F18" s="158"/>
      <c r="G18" s="239">
        <v>10133</v>
      </c>
      <c r="H18" s="202"/>
      <c r="I18" s="239">
        <v>7438.66</v>
      </c>
      <c r="J18" s="202"/>
      <c r="K18" s="239">
        <v>9630.4</v>
      </c>
      <c r="L18" s="202"/>
      <c r="M18" s="240">
        <v>0.049714</v>
      </c>
      <c r="N18" s="202"/>
      <c r="O18" s="240">
        <v>0.588745</v>
      </c>
    </row>
    <row r="19" spans="1:15" s="133" customFormat="1" ht="12.75">
      <c r="A19" s="360" t="s">
        <v>475</v>
      </c>
      <c r="B19" s="360"/>
      <c r="C19" s="360"/>
      <c r="D19" s="238" t="s">
        <v>536</v>
      </c>
      <c r="E19" s="238" t="s">
        <v>563</v>
      </c>
      <c r="F19" s="158"/>
      <c r="G19" s="239">
        <v>21000</v>
      </c>
      <c r="H19" s="202"/>
      <c r="I19" s="239">
        <v>8318.02</v>
      </c>
      <c r="J19" s="202"/>
      <c r="K19" s="239">
        <v>19958.4</v>
      </c>
      <c r="L19" s="202"/>
      <c r="M19" s="240">
        <v>0.10303</v>
      </c>
      <c r="N19" s="202"/>
      <c r="O19" s="240">
        <v>1.220138</v>
      </c>
    </row>
    <row r="20" spans="1:15" s="133" customFormat="1" ht="12.75">
      <c r="A20" s="360" t="s">
        <v>475</v>
      </c>
      <c r="B20" s="360"/>
      <c r="C20" s="360"/>
      <c r="D20" s="238" t="s">
        <v>535</v>
      </c>
      <c r="E20" s="238" t="s">
        <v>564</v>
      </c>
      <c r="F20" s="158"/>
      <c r="G20" s="239">
        <v>13800</v>
      </c>
      <c r="H20" s="202"/>
      <c r="I20" s="239">
        <v>11113.96</v>
      </c>
      <c r="J20" s="202"/>
      <c r="K20" s="239">
        <v>13041</v>
      </c>
      <c r="L20" s="202"/>
      <c r="M20" s="240">
        <v>0.08253</v>
      </c>
      <c r="N20" s="202"/>
      <c r="O20" s="240">
        <v>0.797249</v>
      </c>
    </row>
    <row r="21" spans="1:15" s="133" customFormat="1" ht="12.75">
      <c r="A21" s="360" t="s">
        <v>475</v>
      </c>
      <c r="B21" s="360"/>
      <c r="C21" s="360"/>
      <c r="D21" s="238" t="s">
        <v>536</v>
      </c>
      <c r="E21" s="238" t="s">
        <v>564</v>
      </c>
      <c r="F21" s="158"/>
      <c r="G21" s="239">
        <v>25200</v>
      </c>
      <c r="H21" s="202"/>
      <c r="I21" s="239">
        <v>9483.81</v>
      </c>
      <c r="J21" s="202"/>
      <c r="K21" s="239">
        <v>23814</v>
      </c>
      <c r="L21" s="202"/>
      <c r="M21" s="240">
        <v>0.150707</v>
      </c>
      <c r="N21" s="202"/>
      <c r="O21" s="240">
        <v>1.455846</v>
      </c>
    </row>
    <row r="22" spans="1:15" s="133" customFormat="1" ht="12.75">
      <c r="A22" s="360" t="s">
        <v>475</v>
      </c>
      <c r="B22" s="360"/>
      <c r="C22" s="360"/>
      <c r="D22" s="238" t="s">
        <v>535</v>
      </c>
      <c r="E22" s="238" t="s">
        <v>565</v>
      </c>
      <c r="F22" s="158"/>
      <c r="G22" s="239">
        <v>36600</v>
      </c>
      <c r="H22" s="202"/>
      <c r="I22" s="239">
        <v>29086.11</v>
      </c>
      <c r="J22" s="202"/>
      <c r="K22" s="239">
        <v>34227.1</v>
      </c>
      <c r="L22" s="202"/>
      <c r="M22" s="240">
        <v>0.075734</v>
      </c>
      <c r="N22" s="202"/>
      <c r="O22" s="240">
        <v>2.092441</v>
      </c>
    </row>
    <row r="23" spans="1:15" s="133" customFormat="1" ht="12.75">
      <c r="A23" s="360" t="s">
        <v>475</v>
      </c>
      <c r="B23" s="360"/>
      <c r="C23" s="360"/>
      <c r="D23" s="238" t="s">
        <v>536</v>
      </c>
      <c r="E23" s="238" t="s">
        <v>565</v>
      </c>
      <c r="F23" s="158"/>
      <c r="G23" s="239">
        <v>25200</v>
      </c>
      <c r="H23" s="202"/>
      <c r="I23" s="239">
        <v>9525.57</v>
      </c>
      <c r="J23" s="202"/>
      <c r="K23" s="239">
        <v>23566.2</v>
      </c>
      <c r="L23" s="202"/>
      <c r="M23" s="240">
        <v>0.052144</v>
      </c>
      <c r="N23" s="202"/>
      <c r="O23" s="240">
        <v>1.440697</v>
      </c>
    </row>
    <row r="24" spans="1:15" s="133" customFormat="1" ht="12.75">
      <c r="A24" s="360" t="s">
        <v>475</v>
      </c>
      <c r="B24" s="360"/>
      <c r="C24" s="360"/>
      <c r="D24" s="238" t="s">
        <v>535</v>
      </c>
      <c r="E24" s="238" t="s">
        <v>566</v>
      </c>
      <c r="F24" s="158"/>
      <c r="G24" s="239">
        <v>3000</v>
      </c>
      <c r="H24" s="202"/>
      <c r="I24" s="239">
        <v>2361.84</v>
      </c>
      <c r="J24" s="202"/>
      <c r="K24" s="239">
        <v>2820</v>
      </c>
      <c r="L24" s="202"/>
      <c r="M24" s="240">
        <v>0.01389</v>
      </c>
      <c r="N24" s="202"/>
      <c r="O24" s="240">
        <v>0.172398</v>
      </c>
    </row>
    <row r="25" spans="1:15" s="133" customFormat="1" ht="12.75">
      <c r="A25" s="360" t="s">
        <v>475</v>
      </c>
      <c r="B25" s="360"/>
      <c r="C25" s="360"/>
      <c r="D25" s="238" t="s">
        <v>536</v>
      </c>
      <c r="E25" s="238" t="s">
        <v>566</v>
      </c>
      <c r="F25" s="158"/>
      <c r="G25" s="239">
        <v>34200</v>
      </c>
      <c r="H25" s="202"/>
      <c r="I25" s="239">
        <v>13569.21</v>
      </c>
      <c r="J25" s="202"/>
      <c r="K25" s="239">
        <v>32148</v>
      </c>
      <c r="L25" s="202"/>
      <c r="M25" s="240">
        <v>0.15835</v>
      </c>
      <c r="N25" s="202"/>
      <c r="O25" s="240">
        <v>1.965337</v>
      </c>
    </row>
    <row r="26" spans="1:15" s="133" customFormat="1" ht="12.75">
      <c r="A26" s="360" t="s">
        <v>475</v>
      </c>
      <c r="B26" s="360"/>
      <c r="C26" s="360"/>
      <c r="D26" s="238" t="s">
        <v>535</v>
      </c>
      <c r="E26" s="238" t="s">
        <v>567</v>
      </c>
      <c r="F26" s="158"/>
      <c r="G26" s="239">
        <v>101357.2</v>
      </c>
      <c r="H26" s="202"/>
      <c r="I26" s="239">
        <v>73047.88</v>
      </c>
      <c r="J26" s="202"/>
      <c r="K26" s="239">
        <v>94016.04</v>
      </c>
      <c r="L26" s="202"/>
      <c r="M26" s="240">
        <v>0.497515</v>
      </c>
      <c r="N26" s="202"/>
      <c r="O26" s="240">
        <v>5.74758</v>
      </c>
    </row>
    <row r="27" spans="1:15" s="133" customFormat="1" ht="12.75">
      <c r="A27" s="360" t="s">
        <v>475</v>
      </c>
      <c r="B27" s="360"/>
      <c r="C27" s="360"/>
      <c r="D27" s="238" t="s">
        <v>536</v>
      </c>
      <c r="E27" s="238" t="s">
        <v>567</v>
      </c>
      <c r="F27" s="158"/>
      <c r="G27" s="239">
        <v>42000</v>
      </c>
      <c r="H27" s="202"/>
      <c r="I27" s="239">
        <v>21751.86</v>
      </c>
      <c r="J27" s="202"/>
      <c r="K27" s="239">
        <v>38958</v>
      </c>
      <c r="L27" s="202"/>
      <c r="M27" s="240">
        <v>0.206158</v>
      </c>
      <c r="N27" s="202"/>
      <c r="O27" s="240">
        <v>2.38166</v>
      </c>
    </row>
    <row r="28" spans="1:15" s="133" customFormat="1" ht="12.75">
      <c r="A28" s="360" t="s">
        <v>475</v>
      </c>
      <c r="B28" s="360"/>
      <c r="C28" s="360"/>
      <c r="D28" s="238" t="s">
        <v>535</v>
      </c>
      <c r="E28" s="238" t="s">
        <v>568</v>
      </c>
      <c r="F28" s="158"/>
      <c r="G28" s="239">
        <v>215843.6</v>
      </c>
      <c r="H28" s="202"/>
      <c r="I28" s="239">
        <v>146473.69</v>
      </c>
      <c r="J28" s="202"/>
      <c r="K28" s="239">
        <v>200734.55</v>
      </c>
      <c r="L28" s="202"/>
      <c r="M28" s="240">
        <v>0.556086</v>
      </c>
      <c r="N28" s="202"/>
      <c r="O28" s="240">
        <v>12.271714</v>
      </c>
    </row>
    <row r="29" spans="1:15" s="133" customFormat="1" ht="12.75">
      <c r="A29" s="360" t="s">
        <v>475</v>
      </c>
      <c r="B29" s="360"/>
      <c r="C29" s="360"/>
      <c r="D29" s="238" t="s">
        <v>536</v>
      </c>
      <c r="E29" s="238" t="s">
        <v>568</v>
      </c>
      <c r="F29" s="158"/>
      <c r="G29" s="239">
        <v>29750</v>
      </c>
      <c r="H29" s="202"/>
      <c r="I29" s="239">
        <v>12110.5</v>
      </c>
      <c r="J29" s="202"/>
      <c r="K29" s="239">
        <v>27667.5</v>
      </c>
      <c r="L29" s="202"/>
      <c r="M29" s="240">
        <v>0.076646</v>
      </c>
      <c r="N29" s="202"/>
      <c r="O29" s="240">
        <v>1.691426</v>
      </c>
    </row>
    <row r="30" spans="1:15" s="133" customFormat="1" ht="12.75">
      <c r="A30" s="360" t="s">
        <v>475</v>
      </c>
      <c r="B30" s="360"/>
      <c r="C30" s="360"/>
      <c r="D30" s="238" t="s">
        <v>535</v>
      </c>
      <c r="E30" s="238" t="s">
        <v>569</v>
      </c>
      <c r="F30" s="158"/>
      <c r="G30" s="239">
        <v>51200</v>
      </c>
      <c r="H30" s="202"/>
      <c r="I30" s="239">
        <v>35372.04</v>
      </c>
      <c r="J30" s="202"/>
      <c r="K30" s="239">
        <v>47104</v>
      </c>
      <c r="L30" s="202"/>
      <c r="M30" s="240">
        <v>0.293332</v>
      </c>
      <c r="N30" s="202"/>
      <c r="O30" s="240">
        <v>2.879658</v>
      </c>
    </row>
    <row r="31" spans="1:15" s="133" customFormat="1" ht="12.75">
      <c r="A31" s="360" t="s">
        <v>475</v>
      </c>
      <c r="B31" s="360"/>
      <c r="C31" s="360"/>
      <c r="D31" s="238" t="s">
        <v>535</v>
      </c>
      <c r="E31" s="238" t="s">
        <v>570</v>
      </c>
      <c r="F31" s="158"/>
      <c r="G31" s="239">
        <v>89648.1</v>
      </c>
      <c r="H31" s="202"/>
      <c r="I31" s="239">
        <v>71626.52</v>
      </c>
      <c r="J31" s="202"/>
      <c r="K31" s="239">
        <v>81579.77</v>
      </c>
      <c r="L31" s="202"/>
      <c r="M31" s="240">
        <v>0.364847</v>
      </c>
      <c r="N31" s="202"/>
      <c r="O31" s="240">
        <v>4.987301</v>
      </c>
    </row>
    <row r="32" spans="1:15" s="133" customFormat="1" ht="12.75">
      <c r="A32" s="360" t="s">
        <v>475</v>
      </c>
      <c r="B32" s="360"/>
      <c r="C32" s="360"/>
      <c r="D32" s="238" t="s">
        <v>535</v>
      </c>
      <c r="E32" s="238" t="s">
        <v>571</v>
      </c>
      <c r="F32" s="158"/>
      <c r="G32" s="239">
        <v>102000</v>
      </c>
      <c r="H32" s="202"/>
      <c r="I32" s="239">
        <v>79316.54</v>
      </c>
      <c r="J32" s="202"/>
      <c r="K32" s="239">
        <v>89556</v>
      </c>
      <c r="L32" s="202"/>
      <c r="M32" s="240">
        <v>0.316917</v>
      </c>
      <c r="N32" s="202"/>
      <c r="O32" s="240">
        <v>5.47492</v>
      </c>
    </row>
    <row r="33" spans="1:15" s="133" customFormat="1" ht="12.75" customHeight="1">
      <c r="A33" s="361" t="s">
        <v>476</v>
      </c>
      <c r="B33" s="362"/>
      <c r="C33" s="362"/>
      <c r="D33" s="362"/>
      <c r="E33" s="363"/>
      <c r="F33" s="236">
        <v>680</v>
      </c>
      <c r="G33" s="236"/>
      <c r="H33" s="237">
        <v>691</v>
      </c>
      <c r="I33" s="236"/>
      <c r="J33" s="236">
        <v>702</v>
      </c>
      <c r="K33" s="236"/>
      <c r="L33" s="236">
        <v>713</v>
      </c>
      <c r="M33" s="236"/>
      <c r="N33" s="236">
        <v>724</v>
      </c>
      <c r="O33" s="236"/>
    </row>
    <row r="34" spans="1:16" s="196" customFormat="1" ht="23.25" customHeight="1">
      <c r="A34" s="364" t="s">
        <v>477</v>
      </c>
      <c r="B34" s="364"/>
      <c r="C34" s="364"/>
      <c r="D34" s="364"/>
      <c r="E34" s="364"/>
      <c r="F34" s="200">
        <v>681</v>
      </c>
      <c r="G34" s="200"/>
      <c r="H34" s="198">
        <v>692</v>
      </c>
      <c r="I34" s="200"/>
      <c r="J34" s="203">
        <v>703</v>
      </c>
      <c r="K34" s="200"/>
      <c r="L34" s="200">
        <v>714</v>
      </c>
      <c r="M34" s="200"/>
      <c r="N34" s="200">
        <v>725</v>
      </c>
      <c r="O34" s="200"/>
      <c r="P34" s="201"/>
    </row>
    <row r="35" spans="1:16" s="196" customFormat="1" ht="11.25">
      <c r="A35" s="368" t="s">
        <v>478</v>
      </c>
      <c r="B35" s="369"/>
      <c r="C35" s="369"/>
      <c r="D35" s="369"/>
      <c r="E35" s="370"/>
      <c r="F35" s="200">
        <v>682</v>
      </c>
      <c r="G35" s="177">
        <f>SUM(G17:G34)</f>
        <v>814931.9</v>
      </c>
      <c r="H35" s="158">
        <v>693</v>
      </c>
      <c r="I35" s="177">
        <f>SUM(I17:I34)</f>
        <v>543749.66</v>
      </c>
      <c r="J35" s="158">
        <v>704</v>
      </c>
      <c r="K35" s="177">
        <f>SUM(K17:K34)</f>
        <v>752612.96</v>
      </c>
      <c r="L35" s="158">
        <v>715</v>
      </c>
      <c r="M35" s="204">
        <f>SUM(M17:M34)</f>
        <v>3.0566480000000005</v>
      </c>
      <c r="N35" s="158">
        <v>726</v>
      </c>
      <c r="O35" s="204">
        <f>SUM(O17:O34)</f>
        <v>46.010270999999996</v>
      </c>
      <c r="P35" s="201"/>
    </row>
    <row r="36" spans="1:15" s="133" customFormat="1" ht="14.25" customHeight="1">
      <c r="A36" s="366" t="s">
        <v>479</v>
      </c>
      <c r="B36" s="366"/>
      <c r="C36" s="366"/>
      <c r="D36" s="366"/>
      <c r="E36" s="366"/>
      <c r="F36" s="200">
        <v>683</v>
      </c>
      <c r="G36" s="205"/>
      <c r="H36" s="206">
        <v>694</v>
      </c>
      <c r="I36" s="207"/>
      <c r="J36" s="172">
        <v>705</v>
      </c>
      <c r="K36" s="207"/>
      <c r="L36" s="208">
        <v>716</v>
      </c>
      <c r="M36" s="209"/>
      <c r="N36" s="210">
        <v>727</v>
      </c>
      <c r="O36" s="211"/>
    </row>
    <row r="37" spans="1:15" s="176" customFormat="1" ht="11.25">
      <c r="A37" s="371" t="s">
        <v>480</v>
      </c>
      <c r="B37" s="371"/>
      <c r="C37" s="371"/>
      <c r="D37" s="371"/>
      <c r="E37" s="371"/>
      <c r="F37" s="212">
        <v>684</v>
      </c>
      <c r="G37" s="205"/>
      <c r="H37" s="206">
        <v>695</v>
      </c>
      <c r="I37" s="207"/>
      <c r="J37" s="172">
        <v>706</v>
      </c>
      <c r="K37" s="207"/>
      <c r="L37" s="208">
        <v>717</v>
      </c>
      <c r="M37" s="209"/>
      <c r="N37" s="210">
        <v>728</v>
      </c>
      <c r="O37" s="211"/>
    </row>
    <row r="38" spans="1:15" s="176" customFormat="1" ht="11.25">
      <c r="A38" s="371" t="s">
        <v>481</v>
      </c>
      <c r="B38" s="371"/>
      <c r="C38" s="371"/>
      <c r="D38" s="371"/>
      <c r="E38" s="371"/>
      <c r="F38" s="212">
        <v>685</v>
      </c>
      <c r="G38" s="205"/>
      <c r="H38" s="206">
        <v>696</v>
      </c>
      <c r="I38" s="207"/>
      <c r="J38" s="172">
        <v>707</v>
      </c>
      <c r="K38" s="207"/>
      <c r="L38" s="208">
        <v>718</v>
      </c>
      <c r="M38" s="209"/>
      <c r="N38" s="210">
        <v>729</v>
      </c>
      <c r="O38" s="211"/>
    </row>
    <row r="39" spans="1:15" s="176" customFormat="1" ht="11.25">
      <c r="A39" s="371" t="s">
        <v>482</v>
      </c>
      <c r="B39" s="371"/>
      <c r="C39" s="371"/>
      <c r="D39" s="371"/>
      <c r="E39" s="371"/>
      <c r="F39" s="212">
        <v>686</v>
      </c>
      <c r="G39" s="212"/>
      <c r="H39" s="206">
        <v>697</v>
      </c>
      <c r="I39" s="212"/>
      <c r="J39" s="206">
        <v>708</v>
      </c>
      <c r="K39" s="212"/>
      <c r="L39" s="180">
        <v>719</v>
      </c>
      <c r="M39" s="212"/>
      <c r="N39" s="206">
        <v>730</v>
      </c>
      <c r="O39" s="212"/>
    </row>
    <row r="40" spans="1:15" s="176" customFormat="1" ht="11.25">
      <c r="A40" s="371" t="s">
        <v>483</v>
      </c>
      <c r="B40" s="371"/>
      <c r="C40" s="371"/>
      <c r="D40" s="371"/>
      <c r="E40" s="371"/>
      <c r="F40" s="212">
        <v>687</v>
      </c>
      <c r="G40" s="184"/>
      <c r="H40" s="206">
        <v>698</v>
      </c>
      <c r="I40" s="182"/>
      <c r="J40" s="172">
        <v>709</v>
      </c>
      <c r="K40" s="182"/>
      <c r="L40" s="208">
        <v>720</v>
      </c>
      <c r="M40" s="209"/>
      <c r="N40" s="210">
        <v>731</v>
      </c>
      <c r="O40" s="213"/>
    </row>
    <row r="41" spans="1:15" s="176" customFormat="1" ht="11.25">
      <c r="A41" s="366" t="s">
        <v>484</v>
      </c>
      <c r="B41" s="366"/>
      <c r="C41" s="366"/>
      <c r="D41" s="366"/>
      <c r="E41" s="366"/>
      <c r="F41" s="212">
        <v>688</v>
      </c>
      <c r="G41" s="184">
        <f>G35</f>
        <v>814931.9</v>
      </c>
      <c r="H41" s="206">
        <v>699</v>
      </c>
      <c r="I41" s="182">
        <f>I35</f>
        <v>543749.66</v>
      </c>
      <c r="J41" s="172">
        <v>710</v>
      </c>
      <c r="K41" s="182">
        <f>K35</f>
        <v>752612.96</v>
      </c>
      <c r="L41" s="208">
        <v>721</v>
      </c>
      <c r="M41" s="209"/>
      <c r="N41" s="210">
        <v>732</v>
      </c>
      <c r="O41" s="189">
        <f>O35</f>
        <v>46.010270999999996</v>
      </c>
    </row>
    <row r="42" spans="1:15" s="176" customFormat="1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s="133" customFormat="1" ht="12.75">
      <c r="A43" s="214" t="s">
        <v>464</v>
      </c>
      <c r="B43" s="214"/>
      <c r="C43" s="214"/>
      <c r="D43" s="190"/>
      <c r="E43" s="190"/>
      <c r="F43" s="124"/>
      <c r="G43" s="124"/>
      <c r="H43" s="124"/>
      <c r="I43" s="124"/>
      <c r="J43" s="191" t="s">
        <v>222</v>
      </c>
      <c r="K43" s="124"/>
      <c r="L43" s="367" t="s">
        <v>465</v>
      </c>
      <c r="M43" s="367"/>
      <c r="N43" s="367"/>
      <c r="O43" s="367"/>
    </row>
    <row r="44" spans="1:16" ht="12.75">
      <c r="A44" s="214" t="s">
        <v>617</v>
      </c>
      <c r="B44" s="214"/>
      <c r="C44" s="214"/>
      <c r="D44" s="190" t="s">
        <v>466</v>
      </c>
      <c r="K44" s="190"/>
      <c r="L44" s="367" t="s">
        <v>441</v>
      </c>
      <c r="M44" s="367"/>
      <c r="N44" s="367"/>
      <c r="O44" s="367"/>
      <c r="P44" s="196"/>
    </row>
    <row r="45" spans="10:16" ht="12.75">
      <c r="J45" s="193"/>
      <c r="K45" s="127"/>
      <c r="L45" s="123"/>
      <c r="M45" s="215"/>
      <c r="N45" s="215"/>
      <c r="P45" s="196"/>
    </row>
    <row r="46" spans="1:16" ht="12.75">
      <c r="A46" s="194"/>
      <c r="B46" s="195" t="s">
        <v>485</v>
      </c>
      <c r="C46" s="194"/>
      <c r="D46" s="123"/>
      <c r="E46" s="126"/>
      <c r="F46" s="123"/>
      <c r="G46" s="127"/>
      <c r="H46" s="123"/>
      <c r="I46" s="123"/>
      <c r="J46" s="123"/>
      <c r="K46" s="127"/>
      <c r="L46" s="123"/>
      <c r="M46" s="215"/>
      <c r="N46" s="215"/>
      <c r="O46" s="192"/>
      <c r="P46" s="216"/>
    </row>
    <row r="47" spans="2:16" ht="12.75">
      <c r="B47" s="195" t="s">
        <v>468</v>
      </c>
      <c r="M47" s="215"/>
      <c r="N47" s="215"/>
      <c r="P47" s="196"/>
    </row>
    <row r="48" ht="12.75">
      <c r="B48" s="195" t="s">
        <v>486</v>
      </c>
    </row>
  </sheetData>
  <sheetProtection/>
  <mergeCells count="44">
    <mergeCell ref="A41:E41"/>
    <mergeCell ref="L43:O43"/>
    <mergeCell ref="L44:O44"/>
    <mergeCell ref="A35:E35"/>
    <mergeCell ref="A36:E36"/>
    <mergeCell ref="A37:E37"/>
    <mergeCell ref="A38:E38"/>
    <mergeCell ref="A39:E39"/>
    <mergeCell ref="A40:E40"/>
    <mergeCell ref="A33:E33"/>
    <mergeCell ref="A34:E34"/>
    <mergeCell ref="A17:C17"/>
    <mergeCell ref="A23:C23"/>
    <mergeCell ref="A22:C22"/>
    <mergeCell ref="A21:C21"/>
    <mergeCell ref="A20:C20"/>
    <mergeCell ref="A19:C19"/>
    <mergeCell ref="A18:C18"/>
    <mergeCell ref="A29:C29"/>
    <mergeCell ref="A28:C28"/>
    <mergeCell ref="A27:C27"/>
    <mergeCell ref="A26:C26"/>
    <mergeCell ref="A25:C25"/>
    <mergeCell ref="A24:C24"/>
    <mergeCell ref="A32:C32"/>
    <mergeCell ref="A31:C31"/>
    <mergeCell ref="A30:C30"/>
    <mergeCell ref="I10:I13"/>
    <mergeCell ref="A15:E15"/>
    <mergeCell ref="A16:E16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2018-02-22T13:54:57Z</cp:lastPrinted>
  <dcterms:created xsi:type="dcterms:W3CDTF">2008-07-04T06:50:58Z</dcterms:created>
  <dcterms:modified xsi:type="dcterms:W3CDTF">2018-08-03T10:22:26Z</dcterms:modified>
  <cp:category/>
  <cp:version/>
  <cp:contentType/>
  <cp:contentStatus/>
</cp:coreProperties>
</file>