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UDJELI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<sst xmlns="http://schemas.openxmlformats.org/spreadsheetml/2006/main" count="1352" uniqueCount="739">
  <si>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</si>
  <si>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</si>
  <si>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</si>
  <si>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</si>
  <si>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</si>
  <si>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</si>
  <si>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</si>
  <si>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</si>
  <si>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</si>
  <si>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</si>
  <si>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</si>
  <si>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</si>
  <si>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</si>
  <si>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</si>
  <si>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</si>
  <si>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</si>
  <si>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</si>
  <si>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</si>
  <si>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</si>
  <si>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</si>
  <si>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</si>
  <si>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</si>
  <si>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</si>
  <si>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</si>
  <si>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</si>
  <si>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</si>
  <si>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</si>
  <si>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</si>
  <si>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</si>
  <si>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</si>
  <si>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</si>
  <si>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</si>
  <si>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</si>
  <si>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</si>
  <si>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</si>
  <si>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</si>
  <si>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</si>
  <si>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</si>
  <si>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</si>
  <si>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</si>
  <si>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</si>
  <si>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</si>
  <si>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</si>
  <si>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</si>
  <si>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</si>
  <si>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</si>
  <si>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</si>
  <si>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</si>
  <si>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</si>
  <si>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</si>
  <si>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</si>
  <si>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</si>
  <si>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</si>
  <si>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</si>
  <si>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</si>
  <si>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</si>
  <si>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</si>
  <si>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</si>
  <si>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</si>
  <si>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</si>
  <si>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</si>
  <si>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</si>
  <si>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</si>
  <si>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</si>
  <si>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</si>
  <si>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</si>
  <si>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</si>
  <si>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</si>
  <si>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</si>
  <si>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</si>
  <si>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</si>
  <si>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</si>
  <si>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</si>
  <si>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</si>
  <si>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</si>
  <si>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</si>
  <si>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</si>
  <si>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</si>
  <si>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</si>
  <si>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</si>
  <si>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</si>
  <si>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</si>
  <si>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</si>
  <si>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</si>
  <si>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</si>
  <si>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</si>
  <si>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</si>
  <si>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</si>
  <si>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</si>
  <si>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</si>
  <si>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</si>
  <si>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</si>
  <si>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</si>
  <si>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</si>
  <si>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</si>
  <si>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</si>
  <si>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</si>
  <si>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</si>
  <si>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</si>
  <si>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</si>
  <si>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</si>
  <si>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</si>
  <si>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</si>
  <si>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</si>
  <si>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</si>
  <si>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</si>
  <si>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</si>
  <si>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</si>
  <si>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</si>
  <si>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</si>
  <si>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</si>
  <si>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</si>
  <si>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</si>
  <si>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</si>
  <si>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</si>
  <si>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</si>
  <si>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</si>
  <si>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</si>
  <si>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</si>
  <si>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</si>
  <si>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</si>
  <si>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</si>
  <si>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</si>
  <si>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</si>
  <si>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</si>
  <si>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</si>
  <si>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</si>
  <si>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</si>
  <si>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</si>
  <si>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</si>
  <si>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</si>
  <si>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</si>
  <si>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</si>
  <si>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</si>
  <si>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</si>
  <si>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</si>
  <si>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</si>
  <si>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</si>
  <si>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</si>
  <si>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</si>
  <si>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</si>
  <si>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</si>
  <si>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</si>
  <si>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</si>
  <si>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</si>
  <si>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</si>
  <si>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</si>
  <si>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</si>
  <si>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</si>
  <si>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</si>
  <si>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</si>
  <si>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</si>
  <si>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</si>
  <si>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</si>
  <si>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</si>
  <si>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</si>
  <si>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</si>
  <si>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</si>
  <si>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</si>
  <si>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</si>
  <si>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</si>
  <si>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</si>
  <si>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</si>
  <si>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</si>
  <si>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</si>
  <si>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</si>
  <si>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</si>
  <si>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</si>
  <si>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</si>
  <si>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</si>
  <si>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</si>
  <si>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</si>
  <si>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</si>
  <si>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</si>
  <si>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</si>
  <si>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</si>
  <si>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</si>
  <si>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</si>
  <si>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</si>
  <si>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</si>
  <si>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</si>
  <si>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</si>
  <si>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</si>
  <si>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</si>
  <si>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</si>
  <si>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</si>
  <si>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</si>
  <si>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</si>
  <si>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</si>
  <si>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</si>
  <si>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</si>
  <si>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</si>
  <si>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</si>
  <si>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</si>
  <si>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</si>
  <si>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</si>
  <si>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</si>
  <si>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</si>
  <si>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</si>
  <si>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</si>
  <si>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</si>
  <si>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</si>
  <si>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</si>
  <si>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</si>
  <si>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</si>
  <si>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</si>
  <si>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</si>
  <si>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</si>
  <si>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</si>
  <si>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</si>
  <si>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</si>
  <si>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</si>
  <si>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</si>
  <si>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</si>
  <si>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</si>
  <si>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</si>
  <si>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</si>
  <si>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</si>
  <si>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</si>
  <si>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</si>
  <si>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</si>
  <si>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</si>
  <si>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</si>
  <si>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</si>
  <si>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</si>
  <si>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</si>
  <si>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</si>
  <si>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</si>
  <si>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</si>
  <si>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</si>
  <si>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</si>
  <si>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</si>
  <si>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</si>
  <si>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</si>
  <si>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</si>
  <si>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</si>
  <si>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</si>
  <si>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</si>
  <si>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</si>
  <si>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</si>
  <si>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</si>
  <si>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</si>
  <si>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</si>
  <si>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</si>
  <si>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</si>
  <si>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</si>
  <si>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</si>
  <si>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</si>
  <si>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</si>
  <si>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</si>
  <si>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</si>
  <si>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</si>
  <si>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</si>
  <si>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</si>
  <si>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</si>
  <si>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</si>
  <si>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</si>
  <si>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</si>
  <si>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</si>
  <si>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</si>
  <si>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</si>
  <si>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</si>
  <si>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</si>
  <si>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</si>
  <si>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</si>
  <si>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</si>
  <si>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</si>
  <si>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</si>
  <si>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</si>
  <si>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</si>
  <si>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</si>
  <si>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</si>
  <si>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</si>
  <si>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</si>
  <si>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</si>
  <si>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</si>
  <si>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</si>
  <si>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</si>
  <si>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</si>
  <si>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</si>
  <si>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</si>
  <si>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</si>
  <si>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</si>
  <si>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</si>
  <si>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</si>
  <si>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</si>
  <si>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</si>
  <si>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</si>
  <si>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</si>
  <si>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</si>
  <si>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</si>
  <si>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</si>
  <si>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</si>
  <si>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</si>
  <si>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</si>
  <si>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</si>
  <si>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</si>
  <si>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</si>
  <si>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</si>
  <si>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</si>
  <si>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</si>
  <si>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</si>
  <si>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</si>
  <si>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</si>
  <si>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</si>
  <si>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</si>
  <si>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</si>
  <si>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</si>
  <si>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</si>
  <si>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</si>
  <si>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</si>
  <si>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</si>
  <si>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</si>
  <si>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</si>
  <si>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</si>
  <si>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</si>
  <si>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</si>
  <si>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</si>
  <si>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</si>
  <si>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</si>
  <si>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</si>
  <si>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</si>
  <si>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</si>
  <si>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</si>
  <si>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</si>
  <si>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</si>
  <si>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</si>
  <si>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</si>
  <si>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</si>
  <si>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</si>
  <si>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</si>
  <si>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</si>
  <si>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</si>
  <si>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</si>
  <si>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</si>
  <si>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</si>
  <si>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</si>
  <si>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</si>
  <si>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</si>
  <si>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</si>
  <si>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</si>
  <si>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</si>
  <si>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</si>
  <si>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</si>
  <si>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</si>
  <si>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</si>
  <si>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</si>
  <si>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</si>
  <si>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</si>
  <si>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</si>
  <si>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</si>
  <si>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</si>
  <si>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</si>
  <si>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</si>
  <si>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</si>
  <si>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</si>
  <si>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</si>
  <si>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</si>
  <si>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</si>
  <si>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</si>
  <si>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</si>
  <si>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</si>
  <si>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</si>
  <si>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</si>
  <si>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</si>
  <si>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</si>
  <si>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</si>
  <si>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</si>
  <si>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</si>
  <si>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</si>
  <si>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</si>
  <si>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</si>
  <si>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</si>
  <si>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</si>
  <si>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</si>
  <si>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</si>
  <si>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</si>
  <si>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</si>
  <si>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</si>
  <si>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</si>
  <si>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</si>
  <si>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</si>
  <si>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</si>
  <si>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</si>
  <si>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</si>
  <si>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</si>
  <si>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</si>
  <si>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</si>
  <si>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</si>
  <si>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</si>
  <si>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</si>
  <si>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</si>
  <si>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</si>
  <si>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</si>
  <si>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</si>
  <si>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</si>
  <si>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</si>
  <si>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</si>
  <si>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</si>
  <si>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</si>
  <si>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</si>
  <si>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</si>
  <si>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</si>
  <si>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</si>
  <si>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</si>
  <si>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</si>
  <si>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</si>
  <si>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</si>
  <si>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</si>
  <si>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</si>
  <si>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</si>
  <si>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</si>
  <si>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</si>
  <si>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</si>
  <si>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</si>
  <si>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</si>
  <si>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</si>
  <si>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</si>
  <si>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</si>
  <si>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</si>
  <si>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</si>
  <si>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</si>
  <si>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</si>
  <si>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</si>
  <si>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</si>
  <si>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</si>
  <si>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</si>
  <si>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</si>
  <si>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</si>
  <si>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</si>
  <si>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</si>
  <si>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</si>
  <si>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</si>
  <si>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</si>
  <si>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</si>
  <si>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</si>
  <si>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</si>
  <si>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</si>
  <si>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</si>
  <si>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</si>
  <si>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</si>
  <si>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</si>
  <si>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</si>
  <si>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</si>
  <si>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 xml:space="preserve">2 Banjalučka  berza  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</si>
  <si>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</si>
  <si>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</si>
  <si>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</si>
  <si>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</si>
  <si>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</si>
  <si>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</si>
  <si>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</si>
  <si>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</si>
  <si>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</si>
  <si>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</si>
  <si>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</si>
  <si>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</si>
  <si>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</si>
  <si>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</si>
  <si>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</si>
  <si>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</si>
  <si>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</si>
  <si>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</si>
  <si>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</si>
  <si>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</si>
  <si>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</si>
  <si>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</si>
  <si>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</si>
  <si>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</si>
  <si>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</si>
  <si>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</si>
  <si>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</si>
  <si>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</si>
  <si>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</si>
  <si>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</si>
  <si>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</si>
  <si>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</si>
  <si>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</si>
  <si>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</si>
  <si>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</si>
  <si>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</si>
  <si>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</si>
  <si>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</si>
  <si>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</si>
  <si>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</si>
  <si>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</si>
  <si>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</si>
  <si>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</si>
  <si>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</si>
  <si>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</si>
  <si>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DUF  INVEST   NOVA</t>
  </si>
  <si>
    <t>Naziv investicionog fonda: DUF INEST NOVA AD  OMIF INVEST NOVA</t>
  </si>
  <si>
    <t>ZOPRA</t>
  </si>
  <si>
    <t>08,03,2018</t>
  </si>
  <si>
    <t>na dan 30.06.2018. godine</t>
  </si>
  <si>
    <t>za period od 01.01.do 30.06.2018. godine</t>
  </si>
  <si>
    <t>26,05,2018</t>
  </si>
  <si>
    <t>PLRP</t>
  </si>
  <si>
    <t>28,05,2018</t>
  </si>
  <si>
    <t>PDNKRA</t>
  </si>
  <si>
    <t>01,06,2018</t>
  </si>
  <si>
    <t>06,06,2018</t>
  </si>
  <si>
    <t>KRKA</t>
  </si>
  <si>
    <t>08,06,2018</t>
  </si>
  <si>
    <t>BHTSR</t>
  </si>
  <si>
    <t>JAPRA</t>
  </si>
  <si>
    <t>11,06,2018</t>
  </si>
  <si>
    <t>RSBD008</t>
  </si>
  <si>
    <t>NOVBRE</t>
  </si>
  <si>
    <t>za period od  01.01.2018. do  30,06.2018.</t>
  </si>
  <si>
    <t>3,revizor</t>
  </si>
  <si>
    <t>2,340,70</t>
  </si>
  <si>
    <t>Naknada  reviziji</t>
  </si>
  <si>
    <t>14,087,08</t>
  </si>
  <si>
    <t>20,427,78</t>
  </si>
  <si>
    <t xml:space="preserve">Dana, 30.06.2018. godine                        </t>
  </si>
  <si>
    <t>od 01.01. do 30.06.2018. godine</t>
  </si>
  <si>
    <t xml:space="preserve">Dana, 30.06.2018. godine                  </t>
  </si>
  <si>
    <t>Dana, 30.06.2018. godine</t>
  </si>
  <si>
    <t xml:space="preserve">  za period od 01.01 do 30.06.2018. godine</t>
  </si>
  <si>
    <t>za period od 01.01. do 30.06.2018. godine</t>
  </si>
  <si>
    <t xml:space="preserve">Dana, 30.06.2018. godine                                 </t>
  </si>
  <si>
    <t xml:space="preserve">Dana, 30.06.2018. godine                                                         </t>
  </si>
  <si>
    <t>IZVJEŠTAJ O NEREALIZOVANIM DOBICIMA (GUBICIMA) INVESTICIONOG FONDA na dan 30.06.2018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</si>
  <si>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</si>
  <si>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</si>
  <si>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</si>
  <si>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</si>
  <si>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</si>
  <si>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</si>
  <si>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</si>
  <si>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</si>
  <si>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</si>
  <si>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</si>
  <si>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</si>
  <si>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</si>
  <si>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</si>
  <si>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</si>
  <si>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</si>
  <si>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</si>
  <si>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</si>
  <si>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</si>
  <si>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</si>
  <si>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</si>
  <si>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</si>
  <si>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</si>
  <si>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</si>
  <si>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</si>
  <si>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</si>
  <si>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</si>
  <si>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</si>
  <si>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</si>
  <si>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</si>
  <si>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</si>
  <si>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</si>
  <si>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</si>
  <si>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BHNTRK1</t>
  </si>
  <si>
    <t>B</t>
  </si>
  <si>
    <t>R</t>
  </si>
  <si>
    <t>BKMG-R-A</t>
  </si>
  <si>
    <t>EDPL-R-A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</si>
  <si>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</si>
  <si>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</si>
  <si>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</si>
  <si>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</si>
  <si>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</si>
  <si>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</si>
  <si>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</si>
  <si>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</si>
  <si>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</si>
  <si>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</si>
  <si>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HGPT-R-A</t>
  </si>
  <si>
    <t>IPBL-R-A</t>
  </si>
  <si>
    <t>IZEN-R-A</t>
  </si>
  <si>
    <t>JAPR-R-A</t>
  </si>
  <si>
    <t>JGPB-R-A</t>
  </si>
  <si>
    <t>JLLC-R-A</t>
  </si>
  <si>
    <t>JPESR</t>
  </si>
  <si>
    <t>KMND-R-A</t>
  </si>
  <si>
    <t>KMPD-R-A</t>
  </si>
  <si>
    <t>KOMF-R-A</t>
  </si>
  <si>
    <t>KPPL-R-A</t>
  </si>
  <si>
    <t>KRKG</t>
  </si>
  <si>
    <t>KRLB-R-A</t>
  </si>
  <si>
    <t>LJUB-R-A</t>
  </si>
  <si>
    <t>LKSM-R-A</t>
  </si>
  <si>
    <t>METL-R-A</t>
  </si>
  <si>
    <t>MIRA-R-A</t>
  </si>
  <si>
    <t>NBLB-R-B</t>
  </si>
  <si>
    <t>NBS9-R-A</t>
  </si>
  <si>
    <t>NOVB-R-E</t>
  </si>
  <si>
    <t>OTRU</t>
  </si>
  <si>
    <t>POST-R-A</t>
  </si>
  <si>
    <t>PROM-R-A</t>
  </si>
  <si>
    <t>PTRL-R-A</t>
  </si>
  <si>
    <t>PZBL-R-A</t>
  </si>
  <si>
    <t>RITE-R-A</t>
  </si>
  <si>
    <t>RNAF-R-A</t>
  </si>
  <si>
    <t>ROPT-R-A</t>
  </si>
  <si>
    <t>RTEU-R-A</t>
  </si>
  <si>
    <t>SGAS-R-A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</si>
  <si>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</si>
  <si>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</si>
  <si>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</si>
  <si>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</si>
  <si>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</si>
  <si>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</si>
  <si>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</si>
  <si>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</si>
  <si>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</si>
  <si>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Prioritetne akcije</t>
  </si>
  <si>
    <t>CMEG-P-A</t>
  </si>
  <si>
    <t>Akcije ZIF-ova</t>
  </si>
  <si>
    <t>BLBP-R-A</t>
  </si>
  <si>
    <t>EINP-R-A</t>
  </si>
  <si>
    <t>FRTFRK1</t>
  </si>
  <si>
    <t>JHKP-R-A</t>
  </si>
  <si>
    <t>KRIP-R-B</t>
  </si>
  <si>
    <t>MIGFRK2</t>
  </si>
  <si>
    <t>NPRFRK2</t>
  </si>
  <si>
    <t>PLRP-R-B</t>
  </si>
  <si>
    <t>ZPTP-R-B</t>
  </si>
  <si>
    <t>RSBD-O08</t>
  </si>
  <si>
    <t>RSDS-O-E</t>
  </si>
  <si>
    <t>RSDS-O-F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</si>
  <si>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</si>
  <si>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</si>
  <si>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</si>
  <si>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</si>
  <si>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</si>
  <si>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</si>
  <si>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</si>
  <si>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</si>
  <si>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</si>
  <si>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</si>
  <si>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</si>
  <si>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</si>
  <si>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Udjeli otvorenih IF-ova</t>
  </si>
  <si>
    <t>ADBP-U-A</t>
  </si>
  <si>
    <t>FTRP-U-A</t>
  </si>
  <si>
    <t>MMSP-U-A</t>
  </si>
  <si>
    <t>MONF-O</t>
  </si>
  <si>
    <t>OPTP-U-A</t>
  </si>
  <si>
    <t>Ukupno:</t>
  </si>
  <si>
    <t>Izvršni direktor Društva</t>
  </si>
  <si>
    <t>Stevan Radić</t>
  </si>
  <si>
    <t>Bijeljina, 30.06.2018. godine</t>
  </si>
  <si>
    <t>Udjeli otvorenih investicionih fondova</t>
  </si>
  <si>
    <t>DUIF KRISTAL INVEST AD - OMIF FUTURE FUND</t>
  </si>
  <si>
    <t>DUIF KRISTAL INVEST AD - OMIF MAXIMUS FUND</t>
  </si>
  <si>
    <t>DUIF KRISTAL INVEST AD - OAIF OPPORTUNITY FUND</t>
  </si>
  <si>
    <t>Ukupna ulaganja u druge hartije od vrijednosti domaćih izdavalaca</t>
  </si>
  <si>
    <t>OIF MONETA</t>
  </si>
  <si>
    <t>Ukupna ulaganja u druge hartije od vrijednosti stranih izdavalaca</t>
  </si>
  <si>
    <t>DUIF POLARA INVEST AD - OAIF ADRIATIC BALANCED</t>
  </si>
  <si>
    <t>IZVJEŠTAJ O STRUKTURI ULAGANJA INVESTICIONOG FONDA - DRUGE HARTIJE OD VRIJEDNOSTI na dan 30.06.2018. GODINE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</si>
  <si>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</si>
  <si>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</si>
  <si>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</si>
  <si>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</si>
  <si>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</si>
  <si>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</si>
  <si>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</si>
  <si>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</si>
  <si>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</si>
  <si>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</si>
  <si>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</si>
  <si>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</si>
  <si>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</si>
  <si>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</si>
  <si>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6.</t>
  </si>
  <si>
    <t>7.</t>
  </si>
  <si>
    <t>Druge hartije od vrijednosti stranih izdavalaca:</t>
  </si>
  <si>
    <t>Ukupna ulaganja u druge hartije od vrijednosti</t>
  </si>
  <si>
    <t>IZVJEŠTAJ O STRUKTURI ULAGANJA INVESTICIONOG FONDA - OBVEZNICE na dan.30.06.2018. GODINE</t>
  </si>
  <si>
    <t>BNT HIDRAULIKA DD</t>
  </si>
  <si>
    <t>BH TELEKOM DD SARAJEVO</t>
  </si>
  <si>
    <t>TC BALKANA AD MRKONJIĆ GRAD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</si>
  <si>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</si>
  <si>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</si>
  <si>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</si>
  <si>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</si>
  <si>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</si>
  <si>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</si>
  <si>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</si>
  <si>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</si>
  <si>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</si>
  <si>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</si>
  <si>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</si>
  <si>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HERCEGOVINAPUTEVI AD TREBINJE</t>
  </si>
  <si>
    <t>INDUSTRIJSKE PLANTAŽE AD BANJA LUKA</t>
  </si>
  <si>
    <t>MH ERS ZP IRCE AD ISTOČNO SARAJEVO</t>
  </si>
  <si>
    <t>JAPRA AD SA PO</t>
  </si>
  <si>
    <t>JUGOPREVOZ AD BILEĆA</t>
  </si>
  <si>
    <t>JELŠINGRAD LIVAR LIVNICA ČELIKA AD BANJA LUKA</t>
  </si>
  <si>
    <t>JP ELEKTROPRIVREDA BIH DD SARAJEVO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</si>
  <si>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</si>
  <si>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</si>
  <si>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</si>
  <si>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</si>
  <si>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</si>
  <si>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</si>
  <si>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</si>
  <si>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METAL AD GRADIŠKA</t>
  </si>
  <si>
    <t>MIRA AD ČLANICA KRAŠ GRUPE</t>
  </si>
  <si>
    <t>UNICREDIT BANK AD BANJA LUKA</t>
  </si>
  <si>
    <t>DD NOVI BIMEKS BRČKO - U STEČAJU</t>
  </si>
  <si>
    <t>NOVA BANKA AD BANJA LUKA</t>
  </si>
  <si>
    <t>SRPSKE POŠTE AD BANJA LUKA</t>
  </si>
  <si>
    <t>TP PROMET AD PRNJAVOR</t>
  </si>
  <si>
    <t>NESTRO PETROL AD BANJA LUKA</t>
  </si>
  <si>
    <t>POSLOVNA ZONA AD BANJA LUKA</t>
  </si>
  <si>
    <t>MJEŠOVITI HOLDING ERS, MP AD TREBINJE-ZP RITE GACKO AD GACKO</t>
  </si>
  <si>
    <t>RAFINERIJA NAFTE BROD AD</t>
  </si>
  <si>
    <t>ROMANIJAPUTEVI AD P.O. SOKOLAC</t>
  </si>
  <si>
    <t>R I TE UGLJEVIK AD UGLJEVIK</t>
  </si>
  <si>
    <t>SARAJEVO-GAS AD SRPSKO SARAJEVO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</si>
  <si>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</si>
  <si>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</si>
  <si>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</si>
  <si>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</si>
  <si>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</si>
  <si>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</si>
  <si>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</si>
  <si>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</si>
  <si>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</si>
  <si>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ČAJAVEC-MEGA AD BANJA LUKA</t>
  </si>
  <si>
    <t>ZAIF U PREOBLIKOVANJU BLB PROFIT AD</t>
  </si>
  <si>
    <t>ZAIF EUROINVESTMENT FOND - U PREOBLIKOVANJU AD BANJA LUKA</t>
  </si>
  <si>
    <t>ZIF FORTUNA FOND DD BIHAĆ</t>
  </si>
  <si>
    <t>AKCIJSKI ZIF JAHORINA KOIN AD PALE - U PREOBLIKOVANJU</t>
  </si>
  <si>
    <t>ZMIF U PREOBLIKOVANJU KRISTAL INVEST FOND AD BANJA LUKA</t>
  </si>
  <si>
    <t>ZIF MI-GROUP DD SARAJEVO</t>
  </si>
  <si>
    <t>ZIF NAPRIJED DD SARAJEVO</t>
  </si>
  <si>
    <t>AKCIJSKI ZIF POLARA INVEST FOND AD BANJA LUKA - U PREOBLIKOVANJU</t>
  </si>
  <si>
    <t>ZMIF U PREOBLIKOVANJU ZEPTER FOND AD BANJA LUKA</t>
  </si>
  <si>
    <t>KRKA DD NOVO MESTO</t>
  </si>
  <si>
    <t>OTRANTKOMERC A.D. PODGORICA</t>
  </si>
  <si>
    <t>IZVJEŠTAJ O STRUKTURI ULAGANJA INVESTICIONOG FONDA - AKCIJE na dan  30.06.2018. GODINE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</si>
</sst>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b/>
      <sz val="10"/>
      <color rgb="FF40404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68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70" fontId="3" fillId="0" borderId="19" xfId="62" applyNumberFormat="1" applyFont="1" applyFill="1" applyBorder="1" applyAlignment="1">
      <alignment vertical="center"/>
      <protection/>
    </xf>
    <xf numFmtId="170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1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4" fontId="4" fillId="0" borderId="10" xfId="62" applyNumberFormat="1" applyFont="1" applyFill="1" applyBorder="1">
      <alignment/>
      <protection/>
    </xf>
    <xf numFmtId="171" fontId="3" fillId="0" borderId="10" xfId="62" applyNumberFormat="1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1" fontId="3" fillId="0" borderId="10" xfId="62" applyNumberFormat="1" applyFont="1" applyFill="1" applyBorder="1">
      <alignment/>
      <protection/>
    </xf>
    <xf numFmtId="0" fontId="4" fillId="0" borderId="10" xfId="62" applyFont="1" applyFill="1" applyBorder="1" applyAlignment="1">
      <alignment horizontal="left"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3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73" fontId="4" fillId="0" borderId="10" xfId="62" applyNumberFormat="1" applyFont="1" applyFill="1" applyBorder="1">
      <alignment/>
      <protection/>
    </xf>
    <xf numFmtId="168" fontId="3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49" fillId="0" borderId="0" xfId="0" applyFont="1" applyAlignment="1">
      <alignment horizontal="left" vertical="center" inden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right" vertical="center" wrapText="1"/>
    </xf>
    <xf numFmtId="4" fontId="51" fillId="34" borderId="25" xfId="0" applyNumberFormat="1" applyFont="1" applyFill="1" applyBorder="1" applyAlignment="1">
      <alignment horizontal="right" vertical="center" wrapText="1"/>
    </xf>
    <xf numFmtId="4" fontId="50" fillId="34" borderId="25" xfId="0" applyNumberFormat="1" applyFont="1" applyFill="1" applyBorder="1" applyAlignment="1">
      <alignment horizontal="right" vertical="center" wrapText="1"/>
    </xf>
    <xf numFmtId="0" fontId="50" fillId="34" borderId="25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4" xfId="61" applyFont="1" applyFill="1" applyBorder="1" applyAlignment="1">
      <alignment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0" xfId="61" applyFont="1" applyFill="1" applyBorder="1" applyAlignment="1">
      <alignment horizontal="right" wrapText="1"/>
      <protection/>
    </xf>
    <xf numFmtId="175" fontId="3" fillId="0" borderId="10" xfId="61" applyNumberFormat="1" applyFont="1" applyFill="1" applyBorder="1" applyAlignment="1">
      <alignment horizontal="right" vertical="center" wrapText="1"/>
      <protection/>
    </xf>
    <xf numFmtId="174" fontId="3" fillId="0" borderId="10" xfId="61" applyNumberFormat="1" applyFont="1" applyFill="1" applyBorder="1" applyAlignment="1">
      <alignment horizontal="right" vertical="center" wrapText="1"/>
      <protection/>
    </xf>
    <xf numFmtId="176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52" fillId="0" borderId="10" xfId="61" applyFont="1" applyBorder="1" applyAlignment="1">
      <alignment horizontal="right" wrapText="1"/>
      <protection/>
    </xf>
    <xf numFmtId="2" fontId="3" fillId="0" borderId="10" xfId="45" applyNumberFormat="1" applyFont="1" applyFill="1" applyBorder="1" applyAlignment="1">
      <alignment horizontal="right" vertical="center" wrapText="1"/>
    </xf>
    <xf numFmtId="177" fontId="3" fillId="0" borderId="10" xfId="46" applyNumberFormat="1" applyFont="1" applyFill="1" applyBorder="1" applyAlignment="1">
      <alignment horizontal="right" vertical="center" wrapText="1"/>
    </xf>
    <xf numFmtId="0" fontId="52" fillId="0" borderId="0" xfId="61" applyFont="1" applyFill="1">
      <alignment/>
      <protection/>
    </xf>
    <xf numFmtId="0" fontId="52" fillId="0" borderId="0" xfId="61" applyFont="1" applyFill="1" applyAlignment="1">
      <alignment horizontal="center"/>
      <protection/>
    </xf>
    <xf numFmtId="0" fontId="3" fillId="0" borderId="15" xfId="6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10" fontId="51" fillId="34" borderId="10" xfId="0" applyNumberFormat="1" applyFont="1" applyFill="1" applyBorder="1" applyAlignment="1">
      <alignment horizontal="right" vertical="center" wrapText="1"/>
    </xf>
    <xf numFmtId="0" fontId="3" fillId="0" borderId="10" xfId="61" applyFont="1" applyFill="1" applyBorder="1">
      <alignment/>
      <protection/>
    </xf>
    <xf numFmtId="4" fontId="4" fillId="35" borderId="13" xfId="0" applyNumberFormat="1" applyFont="1" applyFill="1" applyBorder="1" applyAlignment="1">
      <alignment horizontal="right" vertical="center"/>
    </xf>
    <xf numFmtId="0" fontId="3" fillId="0" borderId="10" xfId="62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0" fillId="34" borderId="26" xfId="0" applyFont="1" applyFill="1" applyBorder="1" applyAlignment="1">
      <alignment horizontal="left" vertical="center" wrapText="1"/>
    </xf>
    <xf numFmtId="0" fontId="50" fillId="34" borderId="27" xfId="0" applyFont="1" applyFill="1" applyBorder="1" applyAlignment="1">
      <alignment horizontal="left" vertical="center" wrapText="1"/>
    </xf>
    <xf numFmtId="0" fontId="50" fillId="34" borderId="2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8" fillId="0" borderId="0" xfId="62" applyFont="1" applyFill="1" applyAlignment="1">
      <alignment horizontal="center"/>
      <protection/>
    </xf>
    <xf numFmtId="0" fontId="3" fillId="0" borderId="13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4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3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3" fontId="3" fillId="0" borderId="15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29" xfId="62" applyNumberFormat="1" applyFont="1" applyFill="1" applyBorder="1" applyAlignment="1">
      <alignment horizontal="center" vertical="center" wrapText="1"/>
      <protection/>
    </xf>
    <xf numFmtId="170" fontId="3" fillId="0" borderId="21" xfId="62" applyNumberFormat="1" applyFont="1" applyFill="1" applyBorder="1" applyAlignment="1">
      <alignment horizontal="center" vertical="center" wrapText="1"/>
      <protection/>
    </xf>
    <xf numFmtId="170" fontId="3" fillId="0" borderId="15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168" fontId="3" fillId="0" borderId="15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5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8" xfId="61" applyFont="1" applyFill="1" applyBorder="1" applyAlignment="1">
      <alignment vertical="top" wrapText="1"/>
      <protection/>
    </xf>
    <xf numFmtId="0" fontId="3" fillId="0" borderId="19" xfId="61" applyFont="1" applyFill="1" applyBorder="1" applyAlignment="1">
      <alignment vertical="top" wrapText="1"/>
      <protection/>
    </xf>
    <xf numFmtId="0" fontId="3" fillId="0" borderId="20" xfId="6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52" fillId="0" borderId="0" xfId="61" applyFont="1" applyFill="1" applyAlignment="1">
      <alignment horizontal="left"/>
      <protection/>
    </xf>
    <xf numFmtId="0" fontId="52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166" fontId="3" fillId="0" borderId="0" xfId="47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181" fontId="3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 applyAlignment="1">
      <alignment horizontal="center"/>
      <protection/>
    </xf>
    <xf numFmtId="4" fontId="50" fillId="34" borderId="10" xfId="0" applyNumberFormat="1" applyFont="1" applyFill="1" applyBorder="1" applyAlignment="1">
      <alignment horizontal="right" vertical="center" wrapText="1"/>
    </xf>
    <xf numFmtId="0" fontId="4" fillId="0" borderId="10" xfId="62" applyFont="1" applyFill="1" applyBorder="1" applyAlignment="1">
      <alignment/>
      <protection/>
    </xf>
    <xf numFmtId="10" fontId="50" fillId="34" borderId="10" xfId="0" applyNumberFormat="1" applyFont="1" applyFill="1" applyBorder="1" applyAlignment="1">
      <alignment horizontal="right" vertical="center" wrapText="1"/>
    </xf>
    <xf numFmtId="0" fontId="3" fillId="0" borderId="18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left" vertical="center"/>
      <protection/>
    </xf>
    <xf numFmtId="0" fontId="3" fillId="0" borderId="15" xfId="62" applyFont="1" applyFill="1" applyBorder="1" applyAlignment="1">
      <alignment vertical="center" wrapText="1"/>
      <protection/>
    </xf>
    <xf numFmtId="0" fontId="3" fillId="0" borderId="21" xfId="62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0" fontId="3" fillId="0" borderId="31" xfId="62" applyFont="1" applyBorder="1" applyAlignment="1">
      <alignment horizontal="left" vertical="center" wrapText="1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B1">
      <selection activeCell="H56" sqref="H56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491</v>
      </c>
      <c r="C1" s="4"/>
    </row>
    <row r="2" spans="2:3" ht="12.75">
      <c r="B2" s="4" t="s">
        <v>489</v>
      </c>
      <c r="C2" s="4"/>
    </row>
    <row r="3" spans="2:3" ht="12.75">
      <c r="B3" s="4" t="s">
        <v>328</v>
      </c>
      <c r="C3" s="4"/>
    </row>
    <row r="4" spans="2:3" ht="12.75">
      <c r="B4" s="4" t="s">
        <v>329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79" t="s">
        <v>224</v>
      </c>
      <c r="C7" s="279"/>
      <c r="D7" s="279"/>
      <c r="E7" s="279"/>
      <c r="F7" s="279"/>
    </row>
    <row r="8" spans="2:6" ht="12.75">
      <c r="B8" s="279" t="s">
        <v>225</v>
      </c>
      <c r="C8" s="279"/>
      <c r="D8" s="279"/>
      <c r="E8" s="279"/>
      <c r="F8" s="279"/>
    </row>
    <row r="9" spans="2:6" ht="12.75">
      <c r="B9" s="280" t="s">
        <v>494</v>
      </c>
      <c r="C9" s="280"/>
      <c r="D9" s="280"/>
      <c r="E9" s="280"/>
      <c r="F9" s="280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107" t="s">
        <v>369</v>
      </c>
      <c r="C11" s="6" t="s">
        <v>0</v>
      </c>
      <c r="D11" s="6" t="s">
        <v>1</v>
      </c>
      <c r="E11" s="6" t="s">
        <v>2</v>
      </c>
      <c r="F11" s="107" t="s">
        <v>3</v>
      </c>
      <c r="G11" s="98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98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488</v>
      </c>
      <c r="D13" s="9" t="s">
        <v>226</v>
      </c>
      <c r="E13" s="29">
        <f>SUM(E14+E15+E21+E28+E29)</f>
        <v>15361409</v>
      </c>
      <c r="F13" s="29">
        <f>F14+F15+F21+F28+F29</f>
        <v>20200881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227</v>
      </c>
      <c r="C14" s="26" t="s">
        <v>331</v>
      </c>
      <c r="D14" s="9" t="s">
        <v>228</v>
      </c>
      <c r="E14" s="29">
        <v>505990</v>
      </c>
      <c r="F14" s="29">
        <v>1543361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332</v>
      </c>
      <c r="D15" s="9" t="s">
        <v>229</v>
      </c>
      <c r="E15" s="29">
        <f>E16+E17+E18+E19+E20</f>
        <v>14564963</v>
      </c>
      <c r="F15" s="29">
        <f>SUM(F16:F20)</f>
        <v>17147957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230</v>
      </c>
      <c r="C16" s="3" t="s">
        <v>231</v>
      </c>
      <c r="D16" s="9" t="s">
        <v>232</v>
      </c>
      <c r="E16" s="40">
        <v>9025853</v>
      </c>
      <c r="F16" s="40">
        <v>10026206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233</v>
      </c>
      <c r="C17" s="2" t="s">
        <v>234</v>
      </c>
      <c r="D17" s="9" t="s">
        <v>235</v>
      </c>
      <c r="E17" s="40">
        <v>5539110</v>
      </c>
      <c r="F17" s="40">
        <v>7121751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236</v>
      </c>
      <c r="C18" s="2" t="s">
        <v>237</v>
      </c>
      <c r="D18" s="9" t="s">
        <v>238</v>
      </c>
      <c r="E18" s="40"/>
      <c r="F18" s="40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239</v>
      </c>
      <c r="C19" s="2" t="s">
        <v>240</v>
      </c>
      <c r="D19" s="9" t="s">
        <v>241</v>
      </c>
      <c r="E19" s="40">
        <v>0</v>
      </c>
      <c r="F19" s="40">
        <v>0</v>
      </c>
      <c r="G19" s="98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330</v>
      </c>
      <c r="D20" s="106" t="s">
        <v>242</v>
      </c>
      <c r="E20" s="40"/>
      <c r="F20" s="40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333</v>
      </c>
      <c r="D21" s="106" t="s">
        <v>243</v>
      </c>
      <c r="E21" s="40">
        <f>SUM(E22+E23+E24+E25+E26+E27)</f>
        <v>262461</v>
      </c>
      <c r="F21" s="40">
        <f>SUM(F22:F27)</f>
        <v>1488228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245</v>
      </c>
      <c r="D22" s="106" t="s">
        <v>244</v>
      </c>
      <c r="E22" s="40"/>
      <c r="F22" s="40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334</v>
      </c>
      <c r="D23" s="106" t="s">
        <v>246</v>
      </c>
      <c r="E23" s="40">
        <v>4043</v>
      </c>
      <c r="F23" s="40">
        <v>2614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335</v>
      </c>
      <c r="D24" s="106" t="s">
        <v>247</v>
      </c>
      <c r="E24" s="40">
        <v>213497</v>
      </c>
      <c r="F24" s="40">
        <v>167171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336</v>
      </c>
      <c r="D25" s="106" t="s">
        <v>248</v>
      </c>
      <c r="E25" s="40"/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337</v>
      </c>
      <c r="D26" s="106" t="s">
        <v>249</v>
      </c>
      <c r="E26" s="40">
        <v>44921</v>
      </c>
      <c r="F26" s="40">
        <v>1318443</v>
      </c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252</v>
      </c>
      <c r="C27" s="2" t="s">
        <v>338</v>
      </c>
      <c r="D27" s="106" t="s">
        <v>250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254</v>
      </c>
      <c r="D28" s="106" t="s">
        <v>251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339</v>
      </c>
      <c r="D29" s="106" t="s">
        <v>253</v>
      </c>
      <c r="E29" s="29">
        <v>27995</v>
      </c>
      <c r="F29" s="29">
        <v>21335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340</v>
      </c>
      <c r="D30" s="106" t="s">
        <v>255</v>
      </c>
      <c r="E30" s="29">
        <f>SUM(E31+E35+E41+E44+E47+E50+E51+E52)</f>
        <v>308621</v>
      </c>
      <c r="F30" s="29">
        <f>SUM(F31+F35+F41+F44+F47+F50+F51+F52)</f>
        <v>81915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341</v>
      </c>
      <c r="D31" s="106" t="s">
        <v>256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259</v>
      </c>
      <c r="D32" s="106" t="s">
        <v>257</v>
      </c>
      <c r="E32" s="40"/>
      <c r="F32" s="40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342</v>
      </c>
      <c r="D33" s="106" t="s">
        <v>258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343</v>
      </c>
      <c r="D34" s="106" t="s">
        <v>260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344</v>
      </c>
      <c r="D35" s="106" t="s">
        <v>261</v>
      </c>
      <c r="E35" s="40">
        <f>SUM(E36+E37+E38+E39+E40)</f>
        <v>3939</v>
      </c>
      <c r="F35" s="40">
        <f>SUM(F36:F40)</f>
        <v>2475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264</v>
      </c>
      <c r="D36" s="106" t="s">
        <v>262</v>
      </c>
      <c r="E36" s="40">
        <v>3939</v>
      </c>
      <c r="F36" s="40">
        <v>2475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345</v>
      </c>
      <c r="D37" s="106" t="s">
        <v>263</v>
      </c>
      <c r="E37" s="40"/>
      <c r="F37" s="40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346</v>
      </c>
      <c r="D38" s="106" t="s">
        <v>265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347</v>
      </c>
      <c r="D39" s="106" t="s">
        <v>266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107" t="s">
        <v>366</v>
      </c>
      <c r="C40" s="2" t="s">
        <v>348</v>
      </c>
      <c r="D40" s="106" t="s">
        <v>267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7">
        <v>42</v>
      </c>
      <c r="C41" s="26" t="s">
        <v>351</v>
      </c>
      <c r="D41" s="106" t="s">
        <v>268</v>
      </c>
      <c r="E41" s="29">
        <f>SUM(E42+E43)</f>
        <v>304682</v>
      </c>
      <c r="F41" s="29">
        <f>F42+F43</f>
        <v>79440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107" t="s">
        <v>367</v>
      </c>
      <c r="C42" s="105" t="s">
        <v>350</v>
      </c>
      <c r="D42" s="106" t="s">
        <v>269</v>
      </c>
      <c r="E42" s="29">
        <v>304682</v>
      </c>
      <c r="F42" s="29">
        <v>79440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105" t="s">
        <v>349</v>
      </c>
      <c r="D43" s="106" t="s">
        <v>270</v>
      </c>
      <c r="E43" s="29"/>
      <c r="F43" s="29"/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352</v>
      </c>
      <c r="D44" s="106" t="s">
        <v>272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271</v>
      </c>
      <c r="D45" s="106" t="s">
        <v>274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273</v>
      </c>
      <c r="D46" s="106" t="s">
        <v>275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353</v>
      </c>
      <c r="D47" s="106" t="s">
        <v>277</v>
      </c>
      <c r="E47" s="29"/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276</v>
      </c>
      <c r="D48" s="106" t="s">
        <v>279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278</v>
      </c>
      <c r="D49" s="106" t="s">
        <v>281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280</v>
      </c>
      <c r="D50" s="106" t="s">
        <v>282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354</v>
      </c>
      <c r="D51" s="106" t="s">
        <v>283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355</v>
      </c>
      <c r="D52" s="106" t="s">
        <v>284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481</v>
      </c>
      <c r="D53" s="106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98"/>
      <c r="B54" s="6"/>
      <c r="C54" s="26" t="s">
        <v>356</v>
      </c>
      <c r="D54" s="106" t="s">
        <v>285</v>
      </c>
      <c r="E54" s="29">
        <f>SUM(E13-E30)</f>
        <v>15052788</v>
      </c>
      <c r="F54" s="29">
        <f>SUM(F13-F30)</f>
        <v>20118966</v>
      </c>
      <c r="G54" s="4"/>
      <c r="H54" s="9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98"/>
      <c r="B55" s="6"/>
      <c r="C55" s="99" t="s">
        <v>357</v>
      </c>
      <c r="D55" s="106" t="s">
        <v>286</v>
      </c>
      <c r="E55" s="29">
        <f>SUM(E56+E60+E63+E67+E68-E71+E74)</f>
        <v>15052788</v>
      </c>
      <c r="F55" s="29">
        <f>F56+F60+F63+F67+F68-F71+F74</f>
        <v>20118966</v>
      </c>
      <c r="G55" s="98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358</v>
      </c>
      <c r="D56" s="106" t="s">
        <v>287</v>
      </c>
      <c r="E56" s="29">
        <f>E57+E58</f>
        <v>16124402</v>
      </c>
      <c r="F56" s="29">
        <f>F57+F58</f>
        <v>22079659</v>
      </c>
      <c r="G56" s="98"/>
      <c r="H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105" t="s">
        <v>359</v>
      </c>
      <c r="D57" s="106" t="s">
        <v>289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288</v>
      </c>
      <c r="D58" s="106" t="s">
        <v>290</v>
      </c>
      <c r="E58" s="29">
        <v>16124402</v>
      </c>
      <c r="F58" s="29">
        <v>22079659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236" t="s">
        <v>482</v>
      </c>
      <c r="D59" s="106"/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100" t="s">
        <v>360</v>
      </c>
      <c r="D60" s="106" t="s">
        <v>292</v>
      </c>
      <c r="E60" s="29">
        <f>E61+E62</f>
        <v>1901828</v>
      </c>
      <c r="F60" s="29">
        <f>F61+F62</f>
        <v>0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291</v>
      </c>
      <c r="D61" s="106" t="s">
        <v>294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293</v>
      </c>
      <c r="D62" s="106" t="s">
        <v>295</v>
      </c>
      <c r="E62" s="29">
        <v>1901828</v>
      </c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361</v>
      </c>
      <c r="D63" s="106" t="s">
        <v>297</v>
      </c>
      <c r="E63" s="29">
        <f>SUM(E64+E65+E66)</f>
        <v>-1762454</v>
      </c>
      <c r="F63" s="29">
        <f>F64+F65+F66</f>
        <v>-1549744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98"/>
      <c r="B64" s="6">
        <v>530</v>
      </c>
      <c r="C64" s="3" t="s">
        <v>296</v>
      </c>
      <c r="D64" s="106" t="s">
        <v>299</v>
      </c>
      <c r="E64" s="29">
        <v>-1762454</v>
      </c>
      <c r="F64" s="29">
        <v>-1549744</v>
      </c>
      <c r="G64" s="4"/>
      <c r="H64" s="9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298</v>
      </c>
      <c r="D65" s="106" t="s">
        <v>300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105" t="s">
        <v>362</v>
      </c>
      <c r="D66" s="106" t="s">
        <v>301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4" t="s">
        <v>302</v>
      </c>
      <c r="D67" s="106" t="s">
        <v>303</v>
      </c>
      <c r="E67" s="29"/>
      <c r="F67" s="29"/>
      <c r="G67" s="115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363</v>
      </c>
      <c r="D68" s="106" t="s">
        <v>304</v>
      </c>
      <c r="E68" s="29">
        <f>SUM(E69+E70)</f>
        <v>2123728</v>
      </c>
      <c r="F68" s="29">
        <f>F69+F70</f>
        <v>1539325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305</v>
      </c>
      <c r="D69" s="106" t="s">
        <v>306</v>
      </c>
      <c r="E69" s="29">
        <v>1539325</v>
      </c>
      <c r="F69" s="29"/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307</v>
      </c>
      <c r="D70" s="106" t="s">
        <v>308</v>
      </c>
      <c r="E70" s="29">
        <f>'bilans uspjeha'!D49</f>
        <v>584403</v>
      </c>
      <c r="F70" s="29">
        <v>1539325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309</v>
      </c>
      <c r="D71" s="106" t="s">
        <v>310</v>
      </c>
      <c r="E71" s="29">
        <f>SUM(E72+E73)</f>
        <v>0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311</v>
      </c>
      <c r="D72" s="106" t="s">
        <v>312</v>
      </c>
      <c r="E72" s="29"/>
      <c r="F72" s="29"/>
      <c r="G72" s="70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101">
        <v>561</v>
      </c>
      <c r="C73" s="102" t="s">
        <v>313</v>
      </c>
      <c r="D73" s="9" t="s">
        <v>314</v>
      </c>
      <c r="E73" s="48"/>
      <c r="F73" s="48"/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4" t="s">
        <v>364</v>
      </c>
      <c r="D74" s="9" t="s">
        <v>315</v>
      </c>
      <c r="E74" s="48">
        <f>SUM(E75+E76)</f>
        <v>-3334716</v>
      </c>
      <c r="F74" s="48">
        <f>F75+F76</f>
        <v>-1950274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316</v>
      </c>
      <c r="D75" s="9" t="s">
        <v>317</v>
      </c>
      <c r="E75" s="48"/>
      <c r="F75" s="48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318</v>
      </c>
      <c r="D76" s="9" t="s">
        <v>319</v>
      </c>
      <c r="E76" s="29">
        <v>-3334716</v>
      </c>
      <c r="F76" s="29">
        <v>-1950274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4" t="s">
        <v>320</v>
      </c>
      <c r="D77" s="9" t="s">
        <v>321</v>
      </c>
      <c r="E77" s="29">
        <v>98413097</v>
      </c>
      <c r="F77" s="29">
        <v>134760199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365</v>
      </c>
      <c r="D78" s="9" t="s">
        <v>322</v>
      </c>
      <c r="E78" s="24">
        <f>SUM(E54/E77)</f>
        <v>0.15295512953931326</v>
      </c>
      <c r="F78" s="24">
        <f>F54/F77</f>
        <v>0.1492945702759017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4" t="s">
        <v>323</v>
      </c>
      <c r="D79" s="9" t="s">
        <v>324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325</v>
      </c>
      <c r="D80" s="9" t="s">
        <v>326</v>
      </c>
      <c r="E80" s="49"/>
      <c r="F80" s="4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6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163</v>
      </c>
      <c r="C82" s="281" t="s">
        <v>164</v>
      </c>
      <c r="D82" s="281"/>
      <c r="E82" s="282" t="s">
        <v>368</v>
      </c>
      <c r="F82" s="283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515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51"/>
      <c r="F84" s="5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5"/>
      <c r="F85" s="46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7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F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70"/>
      <c r="F90" s="70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85">
      <selection activeCell="K23" sqref="K23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spans="1:7" ht="12.75">
      <c r="A1" s="4" t="s">
        <v>491</v>
      </c>
      <c r="B1" s="4"/>
      <c r="C1"/>
      <c r="D1"/>
      <c r="E1" s="226"/>
      <c r="F1" s="226"/>
      <c r="G1" s="226"/>
    </row>
    <row r="2" spans="1:7" ht="12.75">
      <c r="A2" s="4" t="s">
        <v>489</v>
      </c>
      <c r="B2" s="4"/>
      <c r="C2"/>
      <c r="D2"/>
      <c r="E2" s="226"/>
      <c r="F2" s="226"/>
      <c r="G2" s="226"/>
    </row>
    <row r="3" spans="1:7" ht="12.75">
      <c r="A3" s="4" t="s">
        <v>328</v>
      </c>
      <c r="B3" s="4"/>
      <c r="C3"/>
      <c r="D3"/>
      <c r="E3" s="226"/>
      <c r="F3" s="226"/>
      <c r="G3" s="226"/>
    </row>
    <row r="4" spans="1:7" ht="12.75">
      <c r="A4" s="4" t="s">
        <v>329</v>
      </c>
      <c r="B4" s="4"/>
      <c r="C4"/>
      <c r="D4"/>
      <c r="E4" s="226"/>
      <c r="F4" s="226"/>
      <c r="G4" s="226"/>
    </row>
    <row r="5" spans="1:7" ht="12.75">
      <c r="A5" s="238"/>
      <c r="B5"/>
      <c r="C5"/>
      <c r="D5"/>
      <c r="E5"/>
      <c r="F5"/>
      <c r="G5"/>
    </row>
    <row r="6" ht="12.75">
      <c r="A6" s="123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453" t="s">
        <v>738</v>
      </c>
      <c r="B8" s="453"/>
      <c r="C8" s="453"/>
      <c r="D8" s="453"/>
      <c r="E8" s="453"/>
      <c r="F8" s="453"/>
      <c r="G8" s="453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79" t="s">
        <v>445</v>
      </c>
      <c r="B10" s="380"/>
      <c r="C10" s="381"/>
      <c r="D10" s="370" t="s">
        <v>1</v>
      </c>
      <c r="E10" s="385" t="s">
        <v>118</v>
      </c>
      <c r="F10" s="370" t="s">
        <v>1</v>
      </c>
      <c r="G10" s="394" t="s">
        <v>446</v>
      </c>
      <c r="H10" s="370" t="s">
        <v>1</v>
      </c>
      <c r="I10" s="346" t="s">
        <v>447</v>
      </c>
      <c r="J10" s="370" t="s">
        <v>1</v>
      </c>
      <c r="K10" s="394" t="s">
        <v>448</v>
      </c>
      <c r="L10" s="370" t="s">
        <v>1</v>
      </c>
      <c r="M10" s="397" t="s">
        <v>120</v>
      </c>
      <c r="N10" s="370" t="s">
        <v>1</v>
      </c>
      <c r="O10" s="388" t="s">
        <v>449</v>
      </c>
      <c r="P10" s="370" t="s">
        <v>1</v>
      </c>
      <c r="Q10" s="391" t="s">
        <v>127</v>
      </c>
      <c r="R10" s="132"/>
      <c r="S10" s="132"/>
    </row>
    <row r="11" spans="1:19" s="133" customFormat="1" ht="12.75">
      <c r="A11" s="376" t="s">
        <v>450</v>
      </c>
      <c r="B11" s="361" t="s">
        <v>451</v>
      </c>
      <c r="C11" s="346" t="s">
        <v>452</v>
      </c>
      <c r="D11" s="371"/>
      <c r="E11" s="386"/>
      <c r="F11" s="371"/>
      <c r="G11" s="395"/>
      <c r="H11" s="371"/>
      <c r="I11" s="347"/>
      <c r="J11" s="371"/>
      <c r="K11" s="395"/>
      <c r="L11" s="371"/>
      <c r="M11" s="398"/>
      <c r="N11" s="371"/>
      <c r="O11" s="389"/>
      <c r="P11" s="371"/>
      <c r="Q11" s="392"/>
      <c r="R11" s="132"/>
      <c r="S11" s="132"/>
    </row>
    <row r="12" spans="1:19" s="133" customFormat="1" ht="12.75">
      <c r="A12" s="377"/>
      <c r="B12" s="362"/>
      <c r="C12" s="347"/>
      <c r="D12" s="371"/>
      <c r="E12" s="386"/>
      <c r="F12" s="371"/>
      <c r="G12" s="395"/>
      <c r="H12" s="371"/>
      <c r="I12" s="347"/>
      <c r="J12" s="371"/>
      <c r="K12" s="395"/>
      <c r="L12" s="371"/>
      <c r="M12" s="398"/>
      <c r="N12" s="371"/>
      <c r="O12" s="389"/>
      <c r="P12" s="371"/>
      <c r="Q12" s="392"/>
      <c r="R12" s="132"/>
      <c r="S12" s="132"/>
    </row>
    <row r="13" spans="1:19" s="133" customFormat="1" ht="12.75">
      <c r="A13" s="378"/>
      <c r="B13" s="363"/>
      <c r="C13" s="348"/>
      <c r="D13" s="371"/>
      <c r="E13" s="387"/>
      <c r="F13" s="371"/>
      <c r="G13" s="396"/>
      <c r="H13" s="371"/>
      <c r="I13" s="348"/>
      <c r="J13" s="371"/>
      <c r="K13" s="396"/>
      <c r="L13" s="371"/>
      <c r="M13" s="399"/>
      <c r="N13" s="371"/>
      <c r="O13" s="390"/>
      <c r="P13" s="371"/>
      <c r="Q13" s="393"/>
      <c r="R13" s="132"/>
      <c r="S13" s="132"/>
    </row>
    <row r="14" spans="1:19" s="133" customFormat="1" ht="12.75">
      <c r="A14" s="382">
        <v>1</v>
      </c>
      <c r="B14" s="383"/>
      <c r="C14" s="384"/>
      <c r="D14" s="372"/>
      <c r="E14" s="137">
        <v>2</v>
      </c>
      <c r="F14" s="372"/>
      <c r="G14" s="138">
        <v>3</v>
      </c>
      <c r="H14" s="372"/>
      <c r="I14" s="136">
        <v>4</v>
      </c>
      <c r="J14" s="372"/>
      <c r="K14" s="138">
        <v>5</v>
      </c>
      <c r="L14" s="372"/>
      <c r="M14" s="139">
        <v>6</v>
      </c>
      <c r="N14" s="372"/>
      <c r="O14" s="138">
        <v>7</v>
      </c>
      <c r="P14" s="372"/>
      <c r="Q14" s="138">
        <v>8</v>
      </c>
      <c r="R14" s="132"/>
      <c r="S14" s="132"/>
    </row>
    <row r="15" spans="1:19" s="133" customFormat="1" ht="12.75">
      <c r="A15" s="140" t="s">
        <v>327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2.75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9" s="133" customFormat="1" ht="12.75">
      <c r="A17" s="272" t="s">
        <v>675</v>
      </c>
      <c r="B17" s="271" t="s">
        <v>557</v>
      </c>
      <c r="C17" s="271" t="s">
        <v>556</v>
      </c>
      <c r="D17" s="204"/>
      <c r="E17" s="273">
        <v>2319</v>
      </c>
      <c r="F17" s="204"/>
      <c r="G17" s="273">
        <v>39</v>
      </c>
      <c r="H17" s="204"/>
      <c r="I17" s="274">
        <v>90441</v>
      </c>
      <c r="J17" s="204"/>
      <c r="K17" s="273">
        <v>0</v>
      </c>
      <c r="L17" s="204"/>
      <c r="M17" s="273">
        <v>0</v>
      </c>
      <c r="N17" s="204"/>
      <c r="O17" s="273">
        <v>4.509392</v>
      </c>
      <c r="P17" s="204"/>
      <c r="Q17" s="273">
        <v>0</v>
      </c>
      <c r="R17" s="132"/>
      <c r="S17" s="132"/>
    </row>
    <row r="18" spans="1:19" s="133" customFormat="1" ht="12.75">
      <c r="A18" s="272" t="s">
        <v>676</v>
      </c>
      <c r="B18" s="271" t="s">
        <v>558</v>
      </c>
      <c r="C18" s="271" t="s">
        <v>504</v>
      </c>
      <c r="D18" s="204"/>
      <c r="E18" s="273">
        <v>57</v>
      </c>
      <c r="F18" s="204"/>
      <c r="G18" s="273">
        <v>15.15</v>
      </c>
      <c r="H18" s="204"/>
      <c r="I18" s="273">
        <v>863.55</v>
      </c>
      <c r="J18" s="204"/>
      <c r="K18" s="273">
        <v>12.2</v>
      </c>
      <c r="L18" s="204"/>
      <c r="M18" s="273">
        <v>695.4</v>
      </c>
      <c r="N18" s="204"/>
      <c r="O18" s="273">
        <v>9E-05</v>
      </c>
      <c r="P18" s="204"/>
      <c r="Q18" s="273">
        <v>0.004527</v>
      </c>
      <c r="R18" s="132"/>
      <c r="S18" s="132"/>
    </row>
    <row r="19" spans="1:19" s="133" customFormat="1" ht="12.75">
      <c r="A19" s="272" t="s">
        <v>677</v>
      </c>
      <c r="B19" s="271" t="s">
        <v>558</v>
      </c>
      <c r="C19" s="271" t="s">
        <v>559</v>
      </c>
      <c r="D19" s="204"/>
      <c r="E19" s="273">
        <v>28397</v>
      </c>
      <c r="F19" s="204"/>
      <c r="G19" s="273">
        <v>0.038</v>
      </c>
      <c r="H19" s="204"/>
      <c r="I19" s="274">
        <v>1079.09</v>
      </c>
      <c r="J19" s="204"/>
      <c r="K19" s="273">
        <v>0</v>
      </c>
      <c r="L19" s="204"/>
      <c r="M19" s="273">
        <v>0</v>
      </c>
      <c r="N19" s="204"/>
      <c r="O19" s="273">
        <v>2.171895</v>
      </c>
      <c r="P19" s="204"/>
      <c r="Q19" s="273">
        <v>0</v>
      </c>
      <c r="R19" s="132"/>
      <c r="S19" s="132"/>
    </row>
    <row r="20" spans="1:19" s="133" customFormat="1" ht="12.75">
      <c r="A20" s="272" t="s">
        <v>678</v>
      </c>
      <c r="B20" s="271" t="s">
        <v>557</v>
      </c>
      <c r="C20" s="271" t="s">
        <v>560</v>
      </c>
      <c r="D20" s="204"/>
      <c r="E20" s="273">
        <v>220890</v>
      </c>
      <c r="F20" s="204"/>
      <c r="G20" s="273">
        <v>0.156</v>
      </c>
      <c r="H20" s="204"/>
      <c r="I20" s="274">
        <v>34458.84</v>
      </c>
      <c r="J20" s="204"/>
      <c r="K20" s="273">
        <v>0.114</v>
      </c>
      <c r="L20" s="204"/>
      <c r="M20" s="274">
        <v>25181.46</v>
      </c>
      <c r="N20" s="204"/>
      <c r="O20" s="273">
        <v>1.398401</v>
      </c>
      <c r="P20" s="204"/>
      <c r="Q20" s="273">
        <v>0.163927</v>
      </c>
      <c r="R20" s="132"/>
      <c r="S20" s="132"/>
    </row>
    <row r="21" spans="1:19" s="133" customFormat="1" ht="22.5">
      <c r="A21" s="272" t="s">
        <v>679</v>
      </c>
      <c r="B21" s="271" t="s">
        <v>557</v>
      </c>
      <c r="C21" s="271" t="s">
        <v>561</v>
      </c>
      <c r="D21" s="204"/>
      <c r="E21" s="273">
        <v>219316</v>
      </c>
      <c r="F21" s="204"/>
      <c r="G21" s="273">
        <v>0.096</v>
      </c>
      <c r="H21" s="204"/>
      <c r="I21" s="274">
        <v>21054.34</v>
      </c>
      <c r="J21" s="204"/>
      <c r="K21" s="273">
        <v>0.071</v>
      </c>
      <c r="L21" s="204"/>
      <c r="M21" s="274">
        <v>15571.44</v>
      </c>
      <c r="N21" s="204"/>
      <c r="O21" s="273">
        <v>0.237672</v>
      </c>
      <c r="P21" s="204"/>
      <c r="Q21" s="273">
        <v>0.101367</v>
      </c>
      <c r="R21" s="132"/>
      <c r="S21" s="132"/>
    </row>
    <row r="22" spans="1:19" s="133" customFormat="1" ht="22.5">
      <c r="A22" s="272" t="s">
        <v>680</v>
      </c>
      <c r="B22" s="271" t="s">
        <v>557</v>
      </c>
      <c r="C22" s="271" t="s">
        <v>562</v>
      </c>
      <c r="D22" s="204"/>
      <c r="E22" s="273">
        <v>794789</v>
      </c>
      <c r="F22" s="204"/>
      <c r="G22" s="273">
        <v>0.125</v>
      </c>
      <c r="H22" s="204"/>
      <c r="I22" s="274">
        <v>99348.63</v>
      </c>
      <c r="J22" s="204"/>
      <c r="K22" s="273">
        <v>0.102</v>
      </c>
      <c r="L22" s="204"/>
      <c r="M22" s="274">
        <v>81068.48</v>
      </c>
      <c r="N22" s="204"/>
      <c r="O22" s="273">
        <v>3.964338</v>
      </c>
      <c r="P22" s="204"/>
      <c r="Q22" s="273">
        <v>0.527741</v>
      </c>
      <c r="R22" s="132"/>
      <c r="S22" s="132"/>
    </row>
    <row r="23" spans="1:19" s="133" customFormat="1" ht="22.5">
      <c r="A23" s="272" t="s">
        <v>681</v>
      </c>
      <c r="B23" s="271" t="s">
        <v>557</v>
      </c>
      <c r="C23" s="271" t="s">
        <v>563</v>
      </c>
      <c r="D23" s="204"/>
      <c r="E23" s="273">
        <v>260054</v>
      </c>
      <c r="F23" s="204"/>
      <c r="G23" s="273">
        <v>0.14</v>
      </c>
      <c r="H23" s="204"/>
      <c r="I23" s="274">
        <v>36407.56</v>
      </c>
      <c r="J23" s="204"/>
      <c r="K23" s="273">
        <v>0.088</v>
      </c>
      <c r="L23" s="204"/>
      <c r="M23" s="274">
        <v>22884.75</v>
      </c>
      <c r="N23" s="204"/>
      <c r="O23" s="273">
        <v>0.675694</v>
      </c>
      <c r="P23" s="204"/>
      <c r="Q23" s="273">
        <v>0.148976</v>
      </c>
      <c r="R23" s="132"/>
      <c r="S23" s="132"/>
    </row>
    <row r="24" spans="1:19" s="133" customFormat="1" ht="22.5">
      <c r="A24" s="272" t="s">
        <v>682</v>
      </c>
      <c r="B24" s="271" t="s">
        <v>557</v>
      </c>
      <c r="C24" s="271" t="s">
        <v>564</v>
      </c>
      <c r="D24" s="204"/>
      <c r="E24" s="273">
        <v>285532</v>
      </c>
      <c r="F24" s="204"/>
      <c r="G24" s="273">
        <v>0.281</v>
      </c>
      <c r="H24" s="204"/>
      <c r="I24" s="274">
        <v>80234.49</v>
      </c>
      <c r="J24" s="204"/>
      <c r="K24" s="273">
        <v>0.215</v>
      </c>
      <c r="L24" s="204"/>
      <c r="M24" s="274">
        <v>61389.38</v>
      </c>
      <c r="N24" s="204"/>
      <c r="O24" s="273">
        <v>0.917579</v>
      </c>
      <c r="P24" s="204"/>
      <c r="Q24" s="273">
        <v>0.399634</v>
      </c>
      <c r="R24" s="132"/>
      <c r="S24" s="132"/>
    </row>
    <row r="25" spans="1:19" s="133" customFormat="1" ht="12.75">
      <c r="A25" s="272" t="s">
        <v>683</v>
      </c>
      <c r="B25" s="271" t="s">
        <v>557</v>
      </c>
      <c r="C25" s="271" t="s">
        <v>565</v>
      </c>
      <c r="D25" s="204"/>
      <c r="E25" s="273">
        <v>131238</v>
      </c>
      <c r="F25" s="204"/>
      <c r="G25" s="273">
        <v>0.0707</v>
      </c>
      <c r="H25" s="204"/>
      <c r="I25" s="274">
        <v>9278.53</v>
      </c>
      <c r="J25" s="204"/>
      <c r="K25" s="273">
        <v>0.25</v>
      </c>
      <c r="L25" s="204"/>
      <c r="M25" s="274">
        <v>32809.5</v>
      </c>
      <c r="N25" s="204"/>
      <c r="O25" s="273">
        <v>3.353381</v>
      </c>
      <c r="P25" s="204"/>
      <c r="Q25" s="273">
        <v>0.213584</v>
      </c>
      <c r="R25" s="132"/>
      <c r="S25" s="132"/>
    </row>
    <row r="26" spans="1:19" s="133" customFormat="1" ht="12.75">
      <c r="A26" s="272" t="s">
        <v>683</v>
      </c>
      <c r="B26" s="271" t="s">
        <v>558</v>
      </c>
      <c r="C26" s="271" t="s">
        <v>565</v>
      </c>
      <c r="D26" s="204"/>
      <c r="E26" s="273">
        <v>45912</v>
      </c>
      <c r="F26" s="204"/>
      <c r="G26" s="273">
        <v>0.0707</v>
      </c>
      <c r="H26" s="204"/>
      <c r="I26" s="274">
        <v>3245.98</v>
      </c>
      <c r="J26" s="204"/>
      <c r="K26" s="273">
        <v>0.25</v>
      </c>
      <c r="L26" s="204"/>
      <c r="M26" s="274">
        <v>11478</v>
      </c>
      <c r="N26" s="204"/>
      <c r="O26" s="273">
        <v>1.173139</v>
      </c>
      <c r="P26" s="204"/>
      <c r="Q26" s="273">
        <v>0.07472</v>
      </c>
      <c r="R26" s="132"/>
      <c r="S26" s="132"/>
    </row>
    <row r="27" spans="1:19" s="133" customFormat="1" ht="12.75">
      <c r="A27" s="272" t="s">
        <v>684</v>
      </c>
      <c r="B27" s="271" t="s">
        <v>558</v>
      </c>
      <c r="C27" s="271" t="s">
        <v>566</v>
      </c>
      <c r="D27" s="204"/>
      <c r="E27" s="273">
        <v>291589</v>
      </c>
      <c r="F27" s="204"/>
      <c r="G27" s="273">
        <v>0.1641</v>
      </c>
      <c r="H27" s="204"/>
      <c r="I27" s="274">
        <v>47849.75</v>
      </c>
      <c r="J27" s="204"/>
      <c r="K27" s="273">
        <v>0.0519</v>
      </c>
      <c r="L27" s="204"/>
      <c r="M27" s="274">
        <v>15133.47</v>
      </c>
      <c r="N27" s="204"/>
      <c r="O27" s="273">
        <v>1.481011</v>
      </c>
      <c r="P27" s="204"/>
      <c r="Q27" s="273">
        <v>0.098516</v>
      </c>
      <c r="R27" s="132"/>
      <c r="S27" s="132"/>
    </row>
    <row r="28" spans="1:19" s="133" customFormat="1" ht="12.75">
      <c r="A28" s="272" t="s">
        <v>685</v>
      </c>
      <c r="B28" s="271" t="s">
        <v>558</v>
      </c>
      <c r="C28" s="271" t="s">
        <v>567</v>
      </c>
      <c r="D28" s="204"/>
      <c r="E28" s="273">
        <v>19784</v>
      </c>
      <c r="F28" s="204"/>
      <c r="G28" s="273">
        <v>1.2311</v>
      </c>
      <c r="H28" s="204"/>
      <c r="I28" s="274">
        <v>24356.08</v>
      </c>
      <c r="J28" s="204"/>
      <c r="K28" s="273">
        <v>0</v>
      </c>
      <c r="L28" s="204"/>
      <c r="M28" s="273">
        <v>0</v>
      </c>
      <c r="N28" s="204"/>
      <c r="O28" s="273">
        <v>5.515903</v>
      </c>
      <c r="P28" s="204"/>
      <c r="Q28" s="273">
        <v>0</v>
      </c>
      <c r="R28" s="132"/>
      <c r="S28" s="132"/>
    </row>
    <row r="29" spans="1:19" s="133" customFormat="1" ht="22.5">
      <c r="A29" s="272" t="s">
        <v>686</v>
      </c>
      <c r="B29" s="271" t="s">
        <v>557</v>
      </c>
      <c r="C29" s="271" t="s">
        <v>568</v>
      </c>
      <c r="D29" s="204"/>
      <c r="E29" s="273">
        <v>7836234</v>
      </c>
      <c r="F29" s="204"/>
      <c r="G29" s="273">
        <v>0.25</v>
      </c>
      <c r="H29" s="204"/>
      <c r="I29" s="274">
        <v>1959058.5</v>
      </c>
      <c r="J29" s="204"/>
      <c r="K29" s="273">
        <v>0.192</v>
      </c>
      <c r="L29" s="204"/>
      <c r="M29" s="274">
        <v>1504556.93</v>
      </c>
      <c r="N29" s="204"/>
      <c r="O29" s="273">
        <v>1.773083</v>
      </c>
      <c r="P29" s="204"/>
      <c r="Q29" s="273">
        <v>9.794394</v>
      </c>
      <c r="R29" s="132"/>
      <c r="S29" s="132"/>
    </row>
    <row r="30" spans="1:19" s="133" customFormat="1" ht="22.5">
      <c r="A30" s="272" t="s">
        <v>686</v>
      </c>
      <c r="B30" s="271" t="s">
        <v>558</v>
      </c>
      <c r="C30" s="271" t="s">
        <v>568</v>
      </c>
      <c r="D30" s="204"/>
      <c r="E30" s="273">
        <v>147376</v>
      </c>
      <c r="F30" s="204"/>
      <c r="G30" s="273">
        <v>0.25</v>
      </c>
      <c r="H30" s="204"/>
      <c r="I30" s="274">
        <v>36844</v>
      </c>
      <c r="J30" s="204"/>
      <c r="K30" s="273">
        <v>0.192</v>
      </c>
      <c r="L30" s="204"/>
      <c r="M30" s="274">
        <v>28296.19</v>
      </c>
      <c r="N30" s="204"/>
      <c r="O30" s="273">
        <v>0.033346</v>
      </c>
      <c r="P30" s="204"/>
      <c r="Q30" s="273">
        <v>0.184203</v>
      </c>
      <c r="R30" s="132"/>
      <c r="S30" s="132"/>
    </row>
    <row r="31" spans="1:19" s="133" customFormat="1" ht="33.75">
      <c r="A31" s="272" t="s">
        <v>687</v>
      </c>
      <c r="B31" s="271" t="s">
        <v>557</v>
      </c>
      <c r="C31" s="271" t="s">
        <v>569</v>
      </c>
      <c r="D31" s="204"/>
      <c r="E31" s="273">
        <v>1003001</v>
      </c>
      <c r="F31" s="204"/>
      <c r="G31" s="273">
        <v>0.2671</v>
      </c>
      <c r="H31" s="204"/>
      <c r="I31" s="274">
        <v>267901.57</v>
      </c>
      <c r="J31" s="204"/>
      <c r="K31" s="273">
        <v>0.245</v>
      </c>
      <c r="L31" s="204"/>
      <c r="M31" s="274">
        <v>245735.25</v>
      </c>
      <c r="N31" s="204"/>
      <c r="O31" s="273">
        <v>0.979929</v>
      </c>
      <c r="P31" s="204"/>
      <c r="Q31" s="273">
        <v>1.599692</v>
      </c>
      <c r="R31" s="132"/>
      <c r="S31" s="132"/>
    </row>
    <row r="32" spans="1:19" s="133" customFormat="1" ht="33.75">
      <c r="A32" s="272" t="s">
        <v>687</v>
      </c>
      <c r="B32" s="271" t="s">
        <v>558</v>
      </c>
      <c r="C32" s="271" t="s">
        <v>569</v>
      </c>
      <c r="D32" s="204"/>
      <c r="E32" s="273">
        <v>1013994</v>
      </c>
      <c r="F32" s="204"/>
      <c r="G32" s="273">
        <v>0.2671</v>
      </c>
      <c r="H32" s="204"/>
      <c r="I32" s="274">
        <v>270837.8</v>
      </c>
      <c r="J32" s="204"/>
      <c r="K32" s="273">
        <v>0.245</v>
      </c>
      <c r="L32" s="204"/>
      <c r="M32" s="274">
        <v>248428.53</v>
      </c>
      <c r="N32" s="204"/>
      <c r="O32" s="273">
        <v>0.990669</v>
      </c>
      <c r="P32" s="204"/>
      <c r="Q32" s="273">
        <v>1.617225</v>
      </c>
      <c r="R32" s="132"/>
      <c r="S32" s="132"/>
    </row>
    <row r="33" spans="1:19" s="133" customFormat="1" ht="22.5">
      <c r="A33" s="272" t="s">
        <v>688</v>
      </c>
      <c r="B33" s="271" t="s">
        <v>557</v>
      </c>
      <c r="C33" s="271" t="s">
        <v>570</v>
      </c>
      <c r="D33" s="204"/>
      <c r="E33" s="273">
        <v>4749245</v>
      </c>
      <c r="F33" s="204"/>
      <c r="G33" s="273">
        <v>0.233</v>
      </c>
      <c r="H33" s="204"/>
      <c r="I33" s="274">
        <v>1106574.09</v>
      </c>
      <c r="J33" s="204"/>
      <c r="K33" s="273">
        <v>0.2</v>
      </c>
      <c r="L33" s="204"/>
      <c r="M33" s="274">
        <v>949849</v>
      </c>
      <c r="N33" s="204"/>
      <c r="O33" s="273">
        <v>1.233044</v>
      </c>
      <c r="P33" s="204"/>
      <c r="Q33" s="273">
        <v>6.183345</v>
      </c>
      <c r="R33" s="132"/>
      <c r="S33" s="132"/>
    </row>
    <row r="34" spans="1:19" s="133" customFormat="1" ht="22.5">
      <c r="A34" s="272" t="s">
        <v>688</v>
      </c>
      <c r="B34" s="271" t="s">
        <v>558</v>
      </c>
      <c r="C34" s="271" t="s">
        <v>570</v>
      </c>
      <c r="D34" s="204"/>
      <c r="E34" s="273">
        <v>2040000</v>
      </c>
      <c r="F34" s="204"/>
      <c r="G34" s="273">
        <v>0.233</v>
      </c>
      <c r="H34" s="204"/>
      <c r="I34" s="274">
        <v>475320</v>
      </c>
      <c r="J34" s="204"/>
      <c r="K34" s="273">
        <v>0.2</v>
      </c>
      <c r="L34" s="204"/>
      <c r="M34" s="274">
        <v>408000</v>
      </c>
      <c r="N34" s="204"/>
      <c r="O34" s="273">
        <v>0.529644</v>
      </c>
      <c r="P34" s="204"/>
      <c r="Q34" s="273">
        <v>2.656006</v>
      </c>
      <c r="R34" s="132"/>
      <c r="S34" s="132"/>
    </row>
    <row r="35" spans="1:19" s="133" customFormat="1" ht="12.75">
      <c r="A35" s="272" t="s">
        <v>689</v>
      </c>
      <c r="B35" s="271" t="s">
        <v>558</v>
      </c>
      <c r="C35" s="271" t="s">
        <v>571</v>
      </c>
      <c r="D35" s="204"/>
      <c r="E35" s="273">
        <v>91103</v>
      </c>
      <c r="F35" s="204"/>
      <c r="G35" s="273">
        <v>1</v>
      </c>
      <c r="H35" s="204"/>
      <c r="I35" s="274">
        <v>91103</v>
      </c>
      <c r="J35" s="204"/>
      <c r="K35" s="273">
        <v>1</v>
      </c>
      <c r="L35" s="204"/>
      <c r="M35" s="274">
        <v>91103</v>
      </c>
      <c r="N35" s="204"/>
      <c r="O35" s="273">
        <v>4.1471</v>
      </c>
      <c r="P35" s="204"/>
      <c r="Q35" s="273">
        <v>0.593064</v>
      </c>
      <c r="R35" s="132"/>
      <c r="S35" s="132"/>
    </row>
    <row r="36" spans="1:19" s="133" customFormat="1" ht="12.75">
      <c r="A36" s="272" t="s">
        <v>690</v>
      </c>
      <c r="B36" s="271" t="s">
        <v>558</v>
      </c>
      <c r="C36" s="271" t="s">
        <v>572</v>
      </c>
      <c r="D36" s="204"/>
      <c r="E36" s="273">
        <v>1819124</v>
      </c>
      <c r="F36" s="204"/>
      <c r="G36" s="273">
        <v>0.494</v>
      </c>
      <c r="H36" s="204"/>
      <c r="I36" s="274">
        <v>898647.26</v>
      </c>
      <c r="J36" s="204"/>
      <c r="K36" s="273">
        <v>0.4</v>
      </c>
      <c r="L36" s="204"/>
      <c r="M36" s="274">
        <v>727649.6</v>
      </c>
      <c r="N36" s="204"/>
      <c r="O36" s="273">
        <v>1.678258</v>
      </c>
      <c r="P36" s="204"/>
      <c r="Q36" s="273">
        <v>4.736867</v>
      </c>
      <c r="R36" s="132"/>
      <c r="S36" s="132"/>
    </row>
    <row r="37" spans="1:19" s="133" customFormat="1" ht="12.75">
      <c r="A37" s="272" t="s">
        <v>691</v>
      </c>
      <c r="B37" s="271" t="s">
        <v>558</v>
      </c>
      <c r="C37" s="271" t="s">
        <v>573</v>
      </c>
      <c r="D37" s="204"/>
      <c r="E37" s="273">
        <v>457921</v>
      </c>
      <c r="F37" s="204"/>
      <c r="G37" s="273">
        <v>0.3384</v>
      </c>
      <c r="H37" s="204"/>
      <c r="I37" s="274">
        <v>154960.47</v>
      </c>
      <c r="J37" s="204"/>
      <c r="K37" s="273">
        <v>0.2039</v>
      </c>
      <c r="L37" s="204"/>
      <c r="M37" s="274">
        <v>93370.09</v>
      </c>
      <c r="N37" s="204"/>
      <c r="O37" s="273">
        <v>9.097557</v>
      </c>
      <c r="P37" s="204"/>
      <c r="Q37" s="273">
        <v>0.607822</v>
      </c>
      <c r="R37" s="132"/>
      <c r="S37" s="132"/>
    </row>
    <row r="38" spans="1:19" s="133" customFormat="1" ht="12.75">
      <c r="A38" s="272" t="s">
        <v>692</v>
      </c>
      <c r="B38" s="271" t="s">
        <v>558</v>
      </c>
      <c r="C38" s="271" t="s">
        <v>574</v>
      </c>
      <c r="D38" s="204"/>
      <c r="E38" s="273">
        <v>102</v>
      </c>
      <c r="F38" s="204"/>
      <c r="G38" s="273">
        <v>0.388</v>
      </c>
      <c r="H38" s="204"/>
      <c r="I38" s="273">
        <v>39.58</v>
      </c>
      <c r="J38" s="204"/>
      <c r="K38" s="273">
        <v>0.5</v>
      </c>
      <c r="L38" s="204"/>
      <c r="M38" s="273">
        <v>51</v>
      </c>
      <c r="N38" s="204"/>
      <c r="O38" s="273">
        <v>0.001229</v>
      </c>
      <c r="P38" s="204"/>
      <c r="Q38" s="273">
        <v>0.000332</v>
      </c>
      <c r="R38" s="132"/>
      <c r="S38" s="132"/>
    </row>
    <row r="39" spans="1:19" s="133" customFormat="1" ht="12.75">
      <c r="A39" s="272" t="s">
        <v>693</v>
      </c>
      <c r="B39" s="271" t="s">
        <v>558</v>
      </c>
      <c r="C39" s="271" t="s">
        <v>575</v>
      </c>
      <c r="D39" s="204"/>
      <c r="E39" s="273">
        <v>29195</v>
      </c>
      <c r="F39" s="204"/>
      <c r="G39" s="273">
        <v>0.4052</v>
      </c>
      <c r="H39" s="204"/>
      <c r="I39" s="274">
        <v>11829.81</v>
      </c>
      <c r="J39" s="204"/>
      <c r="K39" s="273">
        <v>0.27</v>
      </c>
      <c r="L39" s="204"/>
      <c r="M39" s="274">
        <v>7882.65</v>
      </c>
      <c r="N39" s="204"/>
      <c r="O39" s="273">
        <v>9.097623</v>
      </c>
      <c r="P39" s="204"/>
      <c r="Q39" s="273">
        <v>0.051315</v>
      </c>
      <c r="R39" s="132"/>
      <c r="S39" s="132"/>
    </row>
    <row r="40" spans="1:19" s="133" customFormat="1" ht="22.5">
      <c r="A40" s="272" t="s">
        <v>694</v>
      </c>
      <c r="B40" s="271" t="s">
        <v>557</v>
      </c>
      <c r="C40" s="271" t="s">
        <v>576</v>
      </c>
      <c r="D40" s="204"/>
      <c r="E40" s="273">
        <v>3107093</v>
      </c>
      <c r="F40" s="204"/>
      <c r="G40" s="273">
        <v>0.3431</v>
      </c>
      <c r="H40" s="204"/>
      <c r="I40" s="274">
        <v>1066043.61</v>
      </c>
      <c r="J40" s="204"/>
      <c r="K40" s="273">
        <v>0.0514</v>
      </c>
      <c r="L40" s="204"/>
      <c r="M40" s="274">
        <v>159704.58</v>
      </c>
      <c r="N40" s="204"/>
      <c r="O40" s="273">
        <v>8.81134</v>
      </c>
      <c r="P40" s="204"/>
      <c r="Q40" s="273">
        <v>1.039648</v>
      </c>
      <c r="R40" s="132"/>
      <c r="S40" s="132"/>
    </row>
    <row r="41" spans="1:19" s="133" customFormat="1" ht="22.5">
      <c r="A41" s="272" t="s">
        <v>694</v>
      </c>
      <c r="B41" s="271" t="s">
        <v>558</v>
      </c>
      <c r="C41" s="271" t="s">
        <v>576</v>
      </c>
      <c r="D41" s="204"/>
      <c r="E41" s="273">
        <v>100926</v>
      </c>
      <c r="F41" s="204"/>
      <c r="G41" s="273">
        <v>0.3431</v>
      </c>
      <c r="H41" s="204"/>
      <c r="I41" s="274">
        <v>34627.71</v>
      </c>
      <c r="J41" s="204"/>
      <c r="K41" s="273">
        <v>0.0514</v>
      </c>
      <c r="L41" s="204"/>
      <c r="M41" s="274">
        <v>5187.6</v>
      </c>
      <c r="N41" s="204"/>
      <c r="O41" s="273">
        <v>0.286214</v>
      </c>
      <c r="P41" s="204"/>
      <c r="Q41" s="273">
        <v>0.03377</v>
      </c>
      <c r="R41" s="132"/>
      <c r="S41" s="132"/>
    </row>
    <row r="42" spans="1:19" s="133" customFormat="1" ht="12.75">
      <c r="A42" s="272" t="s">
        <v>695</v>
      </c>
      <c r="B42" s="271" t="s">
        <v>557</v>
      </c>
      <c r="C42" s="271" t="s">
        <v>577</v>
      </c>
      <c r="D42" s="204"/>
      <c r="E42" s="273">
        <v>3271</v>
      </c>
      <c r="F42" s="204"/>
      <c r="G42" s="273">
        <v>11.99</v>
      </c>
      <c r="H42" s="204"/>
      <c r="I42" s="274">
        <v>39219.29</v>
      </c>
      <c r="J42" s="204"/>
      <c r="K42" s="273">
        <v>8.79</v>
      </c>
      <c r="L42" s="204"/>
      <c r="M42" s="274">
        <v>28752.09</v>
      </c>
      <c r="N42" s="204"/>
      <c r="O42" s="273">
        <v>0.010382</v>
      </c>
      <c r="P42" s="204"/>
      <c r="Q42" s="273">
        <v>0.187171</v>
      </c>
      <c r="R42" s="132"/>
      <c r="S42" s="132"/>
    </row>
    <row r="43" spans="1:19" s="133" customFormat="1" ht="12.75">
      <c r="A43" s="272" t="s">
        <v>696</v>
      </c>
      <c r="B43" s="271" t="s">
        <v>558</v>
      </c>
      <c r="C43" s="271" t="s">
        <v>578</v>
      </c>
      <c r="D43" s="204"/>
      <c r="E43" s="273">
        <v>157426</v>
      </c>
      <c r="F43" s="204"/>
      <c r="G43" s="273">
        <v>0.1</v>
      </c>
      <c r="H43" s="204"/>
      <c r="I43" s="274">
        <v>15742.6</v>
      </c>
      <c r="J43" s="204"/>
      <c r="K43" s="273">
        <v>0.1656</v>
      </c>
      <c r="L43" s="204"/>
      <c r="M43" s="274">
        <v>26069.75</v>
      </c>
      <c r="N43" s="204"/>
      <c r="O43" s="273">
        <v>4.814801</v>
      </c>
      <c r="P43" s="204"/>
      <c r="Q43" s="273">
        <v>0.169709</v>
      </c>
      <c r="R43" s="132"/>
      <c r="S43" s="132"/>
    </row>
    <row r="44" spans="1:19" s="133" customFormat="1" ht="12.75">
      <c r="A44" s="272" t="s">
        <v>697</v>
      </c>
      <c r="B44" s="271" t="s">
        <v>557</v>
      </c>
      <c r="C44" s="271" t="s">
        <v>579</v>
      </c>
      <c r="D44" s="204"/>
      <c r="E44" s="273">
        <v>187870</v>
      </c>
      <c r="F44" s="204"/>
      <c r="G44" s="273">
        <v>0.5495</v>
      </c>
      <c r="H44" s="204"/>
      <c r="I44" s="274">
        <v>103234.57</v>
      </c>
      <c r="J44" s="204"/>
      <c r="K44" s="273">
        <v>0.2572</v>
      </c>
      <c r="L44" s="204"/>
      <c r="M44" s="274">
        <v>48320.16</v>
      </c>
      <c r="N44" s="204"/>
      <c r="O44" s="273">
        <v>9.097565</v>
      </c>
      <c r="P44" s="204"/>
      <c r="Q44" s="273">
        <v>0.314556</v>
      </c>
      <c r="R44" s="132"/>
      <c r="S44" s="132"/>
    </row>
    <row r="45" spans="1:19" s="133" customFormat="1" ht="12.75">
      <c r="A45" s="272" t="s">
        <v>698</v>
      </c>
      <c r="B45" s="271" t="s">
        <v>557</v>
      </c>
      <c r="C45" s="271" t="s">
        <v>580</v>
      </c>
      <c r="D45" s="204"/>
      <c r="E45" s="273">
        <v>43520</v>
      </c>
      <c r="F45" s="204"/>
      <c r="G45" s="273">
        <v>0.2411</v>
      </c>
      <c r="H45" s="204"/>
      <c r="I45" s="274">
        <v>10492.67</v>
      </c>
      <c r="J45" s="204"/>
      <c r="K45" s="273">
        <v>0.1692</v>
      </c>
      <c r="L45" s="204"/>
      <c r="M45" s="274">
        <v>7363.58</v>
      </c>
      <c r="N45" s="204"/>
      <c r="O45" s="273">
        <v>9.097808</v>
      </c>
      <c r="P45" s="204"/>
      <c r="Q45" s="273">
        <v>0.047936</v>
      </c>
      <c r="R45" s="132"/>
      <c r="S45" s="132"/>
    </row>
    <row r="46" spans="1:19" s="133" customFormat="1" ht="12.75">
      <c r="A46" s="272" t="s">
        <v>699</v>
      </c>
      <c r="B46" s="271" t="s">
        <v>557</v>
      </c>
      <c r="C46" s="271" t="s">
        <v>581</v>
      </c>
      <c r="D46" s="204"/>
      <c r="E46" s="273">
        <v>11842</v>
      </c>
      <c r="F46" s="204"/>
      <c r="G46" s="273">
        <v>1.115</v>
      </c>
      <c r="H46" s="204"/>
      <c r="I46" s="274">
        <v>13203.83</v>
      </c>
      <c r="J46" s="204"/>
      <c r="K46" s="273">
        <v>0.166</v>
      </c>
      <c r="L46" s="204"/>
      <c r="M46" s="274">
        <v>1965.77</v>
      </c>
      <c r="N46" s="204"/>
      <c r="O46" s="273">
        <v>4.011586</v>
      </c>
      <c r="P46" s="204"/>
      <c r="Q46" s="273">
        <v>0.012797</v>
      </c>
      <c r="R46" s="132"/>
      <c r="S46" s="132"/>
    </row>
    <row r="47" spans="1:19" s="133" customFormat="1" ht="12.75">
      <c r="A47" s="272" t="s">
        <v>700</v>
      </c>
      <c r="B47" s="271" t="s">
        <v>557</v>
      </c>
      <c r="C47" s="271" t="s">
        <v>583</v>
      </c>
      <c r="D47" s="204"/>
      <c r="E47" s="273">
        <v>6578</v>
      </c>
      <c r="F47" s="204"/>
      <c r="G47" s="273">
        <v>0.839</v>
      </c>
      <c r="H47" s="204"/>
      <c r="I47" s="274">
        <v>5518.94</v>
      </c>
      <c r="J47" s="204"/>
      <c r="K47" s="273">
        <v>0.6691</v>
      </c>
      <c r="L47" s="204"/>
      <c r="M47" s="274">
        <v>4401.34</v>
      </c>
      <c r="N47" s="204"/>
      <c r="O47" s="273">
        <v>0.004297</v>
      </c>
      <c r="P47" s="204"/>
      <c r="Q47" s="273">
        <v>0.028652</v>
      </c>
      <c r="R47" s="132"/>
      <c r="S47" s="132"/>
    </row>
    <row r="48" spans="1:19" s="133" customFormat="1" ht="12.75">
      <c r="A48" s="272" t="s">
        <v>701</v>
      </c>
      <c r="B48" s="271" t="s">
        <v>558</v>
      </c>
      <c r="C48" s="271" t="s">
        <v>584</v>
      </c>
      <c r="D48" s="204"/>
      <c r="E48" s="273">
        <v>393877</v>
      </c>
      <c r="F48" s="204"/>
      <c r="G48" s="273">
        <v>0.7</v>
      </c>
      <c r="H48" s="204"/>
      <c r="I48" s="274">
        <v>275713.9</v>
      </c>
      <c r="J48" s="204"/>
      <c r="K48" s="273">
        <v>0.5</v>
      </c>
      <c r="L48" s="204"/>
      <c r="M48" s="274">
        <v>196938.5</v>
      </c>
      <c r="N48" s="204"/>
      <c r="O48" s="273">
        <v>0.775693</v>
      </c>
      <c r="P48" s="204"/>
      <c r="Q48" s="273">
        <v>1.282034</v>
      </c>
      <c r="R48" s="132"/>
      <c r="S48" s="132"/>
    </row>
    <row r="49" spans="1:19" s="133" customFormat="1" ht="12.75">
      <c r="A49" s="272" t="s">
        <v>702</v>
      </c>
      <c r="B49" s="271" t="s">
        <v>558</v>
      </c>
      <c r="C49" s="271" t="s">
        <v>585</v>
      </c>
      <c r="D49" s="204"/>
      <c r="E49" s="273">
        <v>20364</v>
      </c>
      <c r="F49" s="204"/>
      <c r="G49" s="273">
        <v>0.5317</v>
      </c>
      <c r="H49" s="204"/>
      <c r="I49" s="274">
        <v>10827.54</v>
      </c>
      <c r="J49" s="204"/>
      <c r="K49" s="273">
        <v>0</v>
      </c>
      <c r="L49" s="204"/>
      <c r="M49" s="273">
        <v>0</v>
      </c>
      <c r="N49" s="204"/>
      <c r="O49" s="273">
        <v>0.185713</v>
      </c>
      <c r="P49" s="204"/>
      <c r="Q49" s="273">
        <v>0</v>
      </c>
      <c r="R49" s="132"/>
      <c r="S49" s="132"/>
    </row>
    <row r="50" spans="1:19" s="133" customFormat="1" ht="12.75">
      <c r="A50" s="272" t="s">
        <v>703</v>
      </c>
      <c r="B50" s="271" t="s">
        <v>557</v>
      </c>
      <c r="C50" s="271" t="s">
        <v>586</v>
      </c>
      <c r="D50" s="204"/>
      <c r="E50" s="273">
        <v>10154</v>
      </c>
      <c r="F50" s="204"/>
      <c r="G50" s="273">
        <v>0.163</v>
      </c>
      <c r="H50" s="204"/>
      <c r="I50" s="274">
        <v>1655.1</v>
      </c>
      <c r="J50" s="204"/>
      <c r="K50" s="273">
        <v>0.085</v>
      </c>
      <c r="L50" s="204"/>
      <c r="M50" s="273">
        <v>863.09</v>
      </c>
      <c r="N50" s="204"/>
      <c r="O50" s="273">
        <v>0.06476</v>
      </c>
      <c r="P50" s="204"/>
      <c r="Q50" s="273">
        <v>0.005619</v>
      </c>
      <c r="R50" s="132"/>
      <c r="S50" s="132"/>
    </row>
    <row r="51" spans="1:19" s="133" customFormat="1" ht="12.75">
      <c r="A51" s="272" t="s">
        <v>704</v>
      </c>
      <c r="B51" s="271" t="s">
        <v>558</v>
      </c>
      <c r="C51" s="271" t="s">
        <v>587</v>
      </c>
      <c r="D51" s="204"/>
      <c r="E51" s="273">
        <v>26540</v>
      </c>
      <c r="F51" s="204"/>
      <c r="G51" s="273">
        <v>0.4</v>
      </c>
      <c r="H51" s="204"/>
      <c r="I51" s="274">
        <v>10616</v>
      </c>
      <c r="J51" s="204"/>
      <c r="K51" s="273">
        <v>0.45</v>
      </c>
      <c r="L51" s="204"/>
      <c r="M51" s="274">
        <v>11943</v>
      </c>
      <c r="N51" s="204"/>
      <c r="O51" s="273">
        <v>0.143664</v>
      </c>
      <c r="P51" s="204"/>
      <c r="Q51" s="273">
        <v>0.077747</v>
      </c>
      <c r="R51" s="132"/>
      <c r="S51" s="132"/>
    </row>
    <row r="52" spans="1:19" s="133" customFormat="1" ht="12.75">
      <c r="A52" s="272" t="s">
        <v>705</v>
      </c>
      <c r="B52" s="271" t="s">
        <v>558</v>
      </c>
      <c r="C52" s="271" t="s">
        <v>588</v>
      </c>
      <c r="D52" s="204"/>
      <c r="E52" s="273">
        <v>58</v>
      </c>
      <c r="F52" s="204"/>
      <c r="G52" s="273">
        <v>922.51</v>
      </c>
      <c r="H52" s="204"/>
      <c r="I52" s="274">
        <v>53505.58</v>
      </c>
      <c r="J52" s="204"/>
      <c r="K52" s="273">
        <v>332.9358</v>
      </c>
      <c r="L52" s="204"/>
      <c r="M52" s="274">
        <v>19310.28</v>
      </c>
      <c r="N52" s="204"/>
      <c r="O52" s="273">
        <v>0.041832</v>
      </c>
      <c r="P52" s="204"/>
      <c r="Q52" s="273">
        <v>0.125706</v>
      </c>
      <c r="R52" s="132"/>
      <c r="S52" s="132"/>
    </row>
    <row r="53" spans="1:19" s="133" customFormat="1" ht="12.75">
      <c r="A53" s="272" t="s">
        <v>706</v>
      </c>
      <c r="B53" s="271" t="s">
        <v>558</v>
      </c>
      <c r="C53" s="271" t="s">
        <v>589</v>
      </c>
      <c r="D53" s="204"/>
      <c r="E53" s="273">
        <v>52422</v>
      </c>
      <c r="F53" s="204"/>
      <c r="G53" s="273">
        <v>4.367</v>
      </c>
      <c r="H53" s="204"/>
      <c r="I53" s="274">
        <v>228926.87</v>
      </c>
      <c r="J53" s="204"/>
      <c r="K53" s="273">
        <v>0</v>
      </c>
      <c r="L53" s="204"/>
      <c r="M53" s="273">
        <v>0</v>
      </c>
      <c r="N53" s="204"/>
      <c r="O53" s="273">
        <v>1.463116</v>
      </c>
      <c r="P53" s="204"/>
      <c r="Q53" s="273">
        <v>0</v>
      </c>
      <c r="R53" s="132"/>
      <c r="S53" s="132"/>
    </row>
    <row r="54" spans="1:19" s="133" customFormat="1" ht="12.75">
      <c r="A54" s="272" t="s">
        <v>707</v>
      </c>
      <c r="B54" s="271" t="s">
        <v>557</v>
      </c>
      <c r="C54" s="271" t="s">
        <v>590</v>
      </c>
      <c r="D54" s="204"/>
      <c r="E54" s="273">
        <v>352251</v>
      </c>
      <c r="F54" s="204"/>
      <c r="G54" s="273">
        <v>0.581</v>
      </c>
      <c r="H54" s="204"/>
      <c r="I54" s="274">
        <v>204672.19</v>
      </c>
      <c r="J54" s="204"/>
      <c r="K54" s="273">
        <v>0.55</v>
      </c>
      <c r="L54" s="204"/>
      <c r="M54" s="274">
        <v>193738.05</v>
      </c>
      <c r="N54" s="204"/>
      <c r="O54" s="273">
        <v>0.278957</v>
      </c>
      <c r="P54" s="204"/>
      <c r="Q54" s="273">
        <v>1.2612</v>
      </c>
      <c r="R54" s="132"/>
      <c r="S54" s="132"/>
    </row>
    <row r="55" spans="1:19" s="133" customFormat="1" ht="12.75">
      <c r="A55" s="272" t="s">
        <v>708</v>
      </c>
      <c r="B55" s="271" t="s">
        <v>557</v>
      </c>
      <c r="C55" s="271" t="s">
        <v>592</v>
      </c>
      <c r="D55" s="204"/>
      <c r="E55" s="273">
        <v>706554</v>
      </c>
      <c r="F55" s="204"/>
      <c r="G55" s="273">
        <v>0.09</v>
      </c>
      <c r="H55" s="204"/>
      <c r="I55" s="274">
        <v>63589.86</v>
      </c>
      <c r="J55" s="204"/>
      <c r="K55" s="273">
        <v>0.1048</v>
      </c>
      <c r="L55" s="204"/>
      <c r="M55" s="274">
        <v>74046.86</v>
      </c>
      <c r="N55" s="204"/>
      <c r="O55" s="273">
        <v>1.823166</v>
      </c>
      <c r="P55" s="204"/>
      <c r="Q55" s="273">
        <v>0.482032</v>
      </c>
      <c r="R55" s="132"/>
      <c r="S55" s="132"/>
    </row>
    <row r="56" spans="1:19" s="133" customFormat="1" ht="12.75">
      <c r="A56" s="272" t="s">
        <v>708</v>
      </c>
      <c r="B56" s="271" t="s">
        <v>558</v>
      </c>
      <c r="C56" s="271" t="s">
        <v>592</v>
      </c>
      <c r="D56" s="204"/>
      <c r="E56" s="273">
        <v>391116</v>
      </c>
      <c r="F56" s="204"/>
      <c r="G56" s="273">
        <v>0.09</v>
      </c>
      <c r="H56" s="204"/>
      <c r="I56" s="274">
        <v>35200.44</v>
      </c>
      <c r="J56" s="204"/>
      <c r="K56" s="273">
        <v>0.1048</v>
      </c>
      <c r="L56" s="204"/>
      <c r="M56" s="274">
        <v>40988.96</v>
      </c>
      <c r="N56" s="204"/>
      <c r="O56" s="273">
        <v>1.009221</v>
      </c>
      <c r="P56" s="204"/>
      <c r="Q56" s="273">
        <v>0.266831</v>
      </c>
      <c r="R56" s="132"/>
      <c r="S56" s="132"/>
    </row>
    <row r="57" spans="1:19" s="133" customFormat="1" ht="12.75">
      <c r="A57" s="272" t="s">
        <v>709</v>
      </c>
      <c r="B57" s="271" t="s">
        <v>558</v>
      </c>
      <c r="C57" s="271" t="s">
        <v>593</v>
      </c>
      <c r="D57" s="204"/>
      <c r="E57" s="273">
        <v>831899</v>
      </c>
      <c r="F57" s="204"/>
      <c r="G57" s="273">
        <v>0.3267</v>
      </c>
      <c r="H57" s="204"/>
      <c r="I57" s="274">
        <v>271781.4</v>
      </c>
      <c r="J57" s="204"/>
      <c r="K57" s="273">
        <v>0.32</v>
      </c>
      <c r="L57" s="204"/>
      <c r="M57" s="274">
        <v>266207.68</v>
      </c>
      <c r="N57" s="204"/>
      <c r="O57" s="273">
        <v>9.097566</v>
      </c>
      <c r="P57" s="204"/>
      <c r="Q57" s="273">
        <v>1.732964</v>
      </c>
      <c r="R57" s="132"/>
      <c r="S57" s="132"/>
    </row>
    <row r="58" spans="1:19" s="133" customFormat="1" ht="12.75">
      <c r="A58" s="272" t="s">
        <v>710</v>
      </c>
      <c r="B58" s="271" t="s">
        <v>557</v>
      </c>
      <c r="C58" s="271" t="s">
        <v>594</v>
      </c>
      <c r="D58" s="204"/>
      <c r="E58" s="273">
        <v>76755</v>
      </c>
      <c r="F58" s="204"/>
      <c r="G58" s="273">
        <v>0.75</v>
      </c>
      <c r="H58" s="204"/>
      <c r="I58" s="274">
        <v>57566.25</v>
      </c>
      <c r="J58" s="204"/>
      <c r="K58" s="273">
        <v>0.669</v>
      </c>
      <c r="L58" s="204"/>
      <c r="M58" s="274">
        <v>51349.1</v>
      </c>
      <c r="N58" s="204"/>
      <c r="O58" s="273">
        <v>1.914436</v>
      </c>
      <c r="P58" s="204"/>
      <c r="Q58" s="273">
        <v>0.334273</v>
      </c>
      <c r="R58" s="132"/>
      <c r="S58" s="132"/>
    </row>
    <row r="59" spans="1:19" s="133" customFormat="1" ht="12.75">
      <c r="A59" s="272" t="s">
        <v>710</v>
      </c>
      <c r="B59" s="271" t="s">
        <v>558</v>
      </c>
      <c r="C59" s="271" t="s">
        <v>594</v>
      </c>
      <c r="D59" s="204"/>
      <c r="E59" s="273">
        <v>43111</v>
      </c>
      <c r="F59" s="204"/>
      <c r="G59" s="273">
        <v>0.75</v>
      </c>
      <c r="H59" s="204"/>
      <c r="I59" s="274">
        <v>32333.25</v>
      </c>
      <c r="J59" s="204"/>
      <c r="K59" s="273">
        <v>0.669</v>
      </c>
      <c r="L59" s="204"/>
      <c r="M59" s="274">
        <v>28841.26</v>
      </c>
      <c r="N59" s="204"/>
      <c r="O59" s="273">
        <v>1.075282</v>
      </c>
      <c r="P59" s="204"/>
      <c r="Q59" s="273">
        <v>0.187751</v>
      </c>
      <c r="R59" s="132"/>
      <c r="S59" s="132"/>
    </row>
    <row r="60" spans="1:19" s="133" customFormat="1" ht="12.75">
      <c r="A60" s="272" t="s">
        <v>711</v>
      </c>
      <c r="B60" s="271" t="s">
        <v>558</v>
      </c>
      <c r="C60" s="271" t="s">
        <v>595</v>
      </c>
      <c r="D60" s="204"/>
      <c r="E60" s="273">
        <v>1576417</v>
      </c>
      <c r="F60" s="204"/>
      <c r="G60" s="273">
        <v>0.349</v>
      </c>
      <c r="H60" s="204"/>
      <c r="I60" s="274">
        <v>550169.53</v>
      </c>
      <c r="J60" s="204"/>
      <c r="K60" s="273">
        <v>0.299</v>
      </c>
      <c r="L60" s="204"/>
      <c r="M60" s="274">
        <v>471348.68</v>
      </c>
      <c r="N60" s="204"/>
      <c r="O60" s="273">
        <v>1.678259</v>
      </c>
      <c r="P60" s="204"/>
      <c r="Q60" s="273">
        <v>3.068395</v>
      </c>
      <c r="R60" s="132"/>
      <c r="S60" s="132"/>
    </row>
    <row r="61" spans="1:19" s="133" customFormat="1" ht="22.5">
      <c r="A61" s="272" t="s">
        <v>712</v>
      </c>
      <c r="B61" s="271" t="s">
        <v>557</v>
      </c>
      <c r="C61" s="271" t="s">
        <v>596</v>
      </c>
      <c r="D61" s="204"/>
      <c r="E61" s="273">
        <v>679198</v>
      </c>
      <c r="F61" s="204"/>
      <c r="G61" s="273">
        <v>0.023</v>
      </c>
      <c r="H61" s="204"/>
      <c r="I61" s="274">
        <v>15621.55</v>
      </c>
      <c r="J61" s="204"/>
      <c r="K61" s="273">
        <v>0.019</v>
      </c>
      <c r="L61" s="204"/>
      <c r="M61" s="274">
        <v>12904.76</v>
      </c>
      <c r="N61" s="204"/>
      <c r="O61" s="273">
        <v>0.178755</v>
      </c>
      <c r="P61" s="204"/>
      <c r="Q61" s="273">
        <v>0.084008</v>
      </c>
      <c r="R61" s="132"/>
      <c r="S61" s="132"/>
    </row>
    <row r="62" spans="1:19" s="133" customFormat="1" ht="12.75">
      <c r="A62" s="272" t="s">
        <v>713</v>
      </c>
      <c r="B62" s="271" t="s">
        <v>557</v>
      </c>
      <c r="C62" s="271" t="s">
        <v>597</v>
      </c>
      <c r="D62" s="204"/>
      <c r="E62" s="273">
        <v>2305339</v>
      </c>
      <c r="F62" s="204"/>
      <c r="G62" s="273">
        <v>0.013</v>
      </c>
      <c r="H62" s="204"/>
      <c r="I62" s="274">
        <v>29969.41</v>
      </c>
      <c r="J62" s="204"/>
      <c r="K62" s="273">
        <v>0.009</v>
      </c>
      <c r="L62" s="204"/>
      <c r="M62" s="274">
        <v>20748.05</v>
      </c>
      <c r="N62" s="204"/>
      <c r="O62" s="273">
        <v>0.876841</v>
      </c>
      <c r="P62" s="204"/>
      <c r="Q62" s="273">
        <v>0.135066</v>
      </c>
      <c r="R62" s="132"/>
      <c r="S62" s="132"/>
    </row>
    <row r="63" spans="1:19" s="133" customFormat="1" ht="12.75">
      <c r="A63" s="272" t="s">
        <v>713</v>
      </c>
      <c r="B63" s="271" t="s">
        <v>558</v>
      </c>
      <c r="C63" s="271" t="s">
        <v>597</v>
      </c>
      <c r="D63" s="204"/>
      <c r="E63" s="273">
        <v>1544653</v>
      </c>
      <c r="F63" s="204"/>
      <c r="G63" s="273">
        <v>0.013</v>
      </c>
      <c r="H63" s="204"/>
      <c r="I63" s="274">
        <v>20080.49</v>
      </c>
      <c r="J63" s="204"/>
      <c r="K63" s="273">
        <v>0.009</v>
      </c>
      <c r="L63" s="204"/>
      <c r="M63" s="274">
        <v>13901.88</v>
      </c>
      <c r="N63" s="204"/>
      <c r="O63" s="273">
        <v>0.587513</v>
      </c>
      <c r="P63" s="204"/>
      <c r="Q63" s="273">
        <v>0.090499</v>
      </c>
      <c r="R63" s="132"/>
      <c r="S63" s="132"/>
    </row>
    <row r="64" spans="1:19" s="133" customFormat="1" ht="12.75">
      <c r="A64" s="272" t="s">
        <v>714</v>
      </c>
      <c r="B64" s="271" t="s">
        <v>558</v>
      </c>
      <c r="C64" s="271" t="s">
        <v>598</v>
      </c>
      <c r="D64" s="204"/>
      <c r="E64" s="273">
        <v>524687</v>
      </c>
      <c r="F64" s="204"/>
      <c r="G64" s="273">
        <v>0.25</v>
      </c>
      <c r="H64" s="204"/>
      <c r="I64" s="274">
        <v>131171.75</v>
      </c>
      <c r="J64" s="204"/>
      <c r="K64" s="273">
        <v>0.3</v>
      </c>
      <c r="L64" s="204"/>
      <c r="M64" s="274">
        <v>157406.1</v>
      </c>
      <c r="N64" s="204"/>
      <c r="O64" s="273">
        <v>6.682729</v>
      </c>
      <c r="P64" s="204"/>
      <c r="Q64" s="273">
        <v>1.024685</v>
      </c>
      <c r="R64" s="132"/>
      <c r="S64" s="132"/>
    </row>
    <row r="65" spans="1:19" s="133" customFormat="1" ht="12.75">
      <c r="A65" s="272" t="s">
        <v>715</v>
      </c>
      <c r="B65" s="271" t="s">
        <v>557</v>
      </c>
      <c r="C65" s="271" t="s">
        <v>599</v>
      </c>
      <c r="D65" s="204"/>
      <c r="E65" s="273">
        <v>1763240</v>
      </c>
      <c r="F65" s="204"/>
      <c r="G65" s="273">
        <v>0.016</v>
      </c>
      <c r="H65" s="204"/>
      <c r="I65" s="274">
        <v>28211.84</v>
      </c>
      <c r="J65" s="204"/>
      <c r="K65" s="273">
        <v>0.025</v>
      </c>
      <c r="L65" s="204"/>
      <c r="M65" s="274">
        <v>44081</v>
      </c>
      <c r="N65" s="204"/>
      <c r="O65" s="273">
        <v>0.68873</v>
      </c>
      <c r="P65" s="204"/>
      <c r="Q65" s="273">
        <v>0.286959</v>
      </c>
      <c r="R65" s="132"/>
      <c r="S65" s="132"/>
    </row>
    <row r="66" spans="1:19" s="133" customFormat="1" ht="12.75">
      <c r="A66" s="272" t="s">
        <v>715</v>
      </c>
      <c r="B66" s="271" t="s">
        <v>558</v>
      </c>
      <c r="C66" s="271" t="s">
        <v>599</v>
      </c>
      <c r="D66" s="204"/>
      <c r="E66" s="273">
        <v>787024</v>
      </c>
      <c r="F66" s="204"/>
      <c r="G66" s="273">
        <v>0.016</v>
      </c>
      <c r="H66" s="204"/>
      <c r="I66" s="274">
        <v>12592.38</v>
      </c>
      <c r="J66" s="204"/>
      <c r="K66" s="273">
        <v>0.025</v>
      </c>
      <c r="L66" s="204"/>
      <c r="M66" s="274">
        <v>19675.6</v>
      </c>
      <c r="N66" s="204"/>
      <c r="O66" s="273">
        <v>0.307415</v>
      </c>
      <c r="P66" s="204"/>
      <c r="Q66" s="273">
        <v>0.128085</v>
      </c>
      <c r="R66" s="132"/>
      <c r="S66" s="132"/>
    </row>
    <row r="67" spans="1:19" s="133" customFormat="1" ht="12.75">
      <c r="A67" s="272" t="s">
        <v>716</v>
      </c>
      <c r="B67" s="271" t="s">
        <v>558</v>
      </c>
      <c r="C67" s="271" t="s">
        <v>600</v>
      </c>
      <c r="D67" s="204"/>
      <c r="E67" s="273">
        <v>179818</v>
      </c>
      <c r="F67" s="204"/>
      <c r="G67" s="273">
        <v>0.05</v>
      </c>
      <c r="H67" s="204"/>
      <c r="I67" s="274">
        <v>8990.9</v>
      </c>
      <c r="J67" s="204"/>
      <c r="K67" s="273">
        <v>0.05</v>
      </c>
      <c r="L67" s="204"/>
      <c r="M67" s="274">
        <v>8990.9</v>
      </c>
      <c r="N67" s="204"/>
      <c r="O67" s="273">
        <v>1.096478</v>
      </c>
      <c r="P67" s="204"/>
      <c r="Q67" s="273">
        <v>0.058529</v>
      </c>
      <c r="R67" s="132"/>
      <c r="S67" s="132"/>
    </row>
    <row r="68" spans="1:19" s="133" customFormat="1" ht="12.75">
      <c r="A68" s="272" t="s">
        <v>717</v>
      </c>
      <c r="B68" s="271" t="s">
        <v>557</v>
      </c>
      <c r="C68" s="271" t="s">
        <v>601</v>
      </c>
      <c r="D68" s="204"/>
      <c r="E68" s="273">
        <v>2052364</v>
      </c>
      <c r="F68" s="204"/>
      <c r="G68" s="273">
        <v>1.0245</v>
      </c>
      <c r="H68" s="204"/>
      <c r="I68" s="274">
        <v>2102646.92</v>
      </c>
      <c r="J68" s="204"/>
      <c r="K68" s="273">
        <v>0.842</v>
      </c>
      <c r="L68" s="204"/>
      <c r="M68" s="274">
        <v>1728090.49</v>
      </c>
      <c r="N68" s="204"/>
      <c r="O68" s="273">
        <v>0.41767</v>
      </c>
      <c r="P68" s="204"/>
      <c r="Q68" s="273">
        <v>11.249557</v>
      </c>
      <c r="R68" s="132"/>
      <c r="S68" s="132"/>
    </row>
    <row r="69" spans="1:19" s="133" customFormat="1" ht="12.75">
      <c r="A69" s="272" t="s">
        <v>717</v>
      </c>
      <c r="B69" s="271" t="s">
        <v>558</v>
      </c>
      <c r="C69" s="271" t="s">
        <v>601</v>
      </c>
      <c r="D69" s="204"/>
      <c r="E69" s="273">
        <v>887018</v>
      </c>
      <c r="F69" s="204"/>
      <c r="G69" s="273">
        <v>1.0245</v>
      </c>
      <c r="H69" s="204"/>
      <c r="I69" s="274">
        <v>908749.94</v>
      </c>
      <c r="J69" s="204"/>
      <c r="K69" s="273">
        <v>0.842</v>
      </c>
      <c r="L69" s="204"/>
      <c r="M69" s="274">
        <v>746869.16</v>
      </c>
      <c r="N69" s="204"/>
      <c r="O69" s="273">
        <v>0.180514</v>
      </c>
      <c r="P69" s="204"/>
      <c r="Q69" s="273">
        <v>4.861983</v>
      </c>
      <c r="R69" s="132"/>
      <c r="S69" s="132"/>
    </row>
    <row r="70" spans="1:19" s="133" customFormat="1" ht="12.75">
      <c r="A70" s="272" t="s">
        <v>718</v>
      </c>
      <c r="B70" s="271" t="s">
        <v>558</v>
      </c>
      <c r="C70" s="271" t="s">
        <v>602</v>
      </c>
      <c r="D70" s="204"/>
      <c r="E70" s="273">
        <v>15557</v>
      </c>
      <c r="F70" s="204"/>
      <c r="G70" s="273">
        <v>1.5779</v>
      </c>
      <c r="H70" s="204"/>
      <c r="I70" s="274">
        <v>24547.39</v>
      </c>
      <c r="J70" s="204"/>
      <c r="K70" s="273">
        <v>0.714</v>
      </c>
      <c r="L70" s="204"/>
      <c r="M70" s="274">
        <v>11107.7</v>
      </c>
      <c r="N70" s="204"/>
      <c r="O70" s="273">
        <v>1.138544</v>
      </c>
      <c r="P70" s="204"/>
      <c r="Q70" s="273">
        <v>0.072309</v>
      </c>
      <c r="R70" s="132"/>
      <c r="S70" s="132"/>
    </row>
    <row r="71" spans="1:19" s="133" customFormat="1" ht="12.75">
      <c r="A71" s="272" t="s">
        <v>719</v>
      </c>
      <c r="B71" s="271" t="s">
        <v>558</v>
      </c>
      <c r="C71" s="271" t="s">
        <v>603</v>
      </c>
      <c r="D71" s="204"/>
      <c r="E71" s="273">
        <v>438277</v>
      </c>
      <c r="F71" s="204"/>
      <c r="G71" s="273">
        <v>0.2</v>
      </c>
      <c r="H71" s="204"/>
      <c r="I71" s="274">
        <v>87655.4</v>
      </c>
      <c r="J71" s="204"/>
      <c r="K71" s="273">
        <v>0.2386</v>
      </c>
      <c r="L71" s="204"/>
      <c r="M71" s="274">
        <v>104572.89</v>
      </c>
      <c r="N71" s="204"/>
      <c r="O71" s="273">
        <v>7.592562</v>
      </c>
      <c r="P71" s="204"/>
      <c r="Q71" s="273">
        <v>0.680751</v>
      </c>
      <c r="R71" s="132"/>
      <c r="S71" s="132"/>
    </row>
    <row r="72" spans="1:19" s="133" customFormat="1" ht="12.75">
      <c r="A72" s="272" t="s">
        <v>720</v>
      </c>
      <c r="B72" s="271" t="s">
        <v>558</v>
      </c>
      <c r="C72" s="271" t="s">
        <v>604</v>
      </c>
      <c r="D72" s="204"/>
      <c r="E72" s="273">
        <v>102217</v>
      </c>
      <c r="F72" s="204"/>
      <c r="G72" s="273">
        <v>1.0412</v>
      </c>
      <c r="H72" s="204"/>
      <c r="I72" s="274">
        <v>106428.34</v>
      </c>
      <c r="J72" s="204"/>
      <c r="K72" s="273">
        <v>0.1917</v>
      </c>
      <c r="L72" s="204"/>
      <c r="M72" s="274">
        <v>19595</v>
      </c>
      <c r="N72" s="204"/>
      <c r="O72" s="273">
        <v>0.28847</v>
      </c>
      <c r="P72" s="204"/>
      <c r="Q72" s="273">
        <v>0.12756</v>
      </c>
      <c r="R72" s="132"/>
      <c r="S72" s="132"/>
    </row>
    <row r="73" spans="1:19" s="133" customFormat="1" ht="12.75">
      <c r="A73" s="272" t="s">
        <v>721</v>
      </c>
      <c r="B73" s="271" t="s">
        <v>557</v>
      </c>
      <c r="C73" s="271" t="s">
        <v>605</v>
      </c>
      <c r="D73" s="204"/>
      <c r="E73" s="273">
        <v>84867</v>
      </c>
      <c r="F73" s="204"/>
      <c r="G73" s="273">
        <v>1.1456</v>
      </c>
      <c r="H73" s="204"/>
      <c r="I73" s="274">
        <v>97223.64</v>
      </c>
      <c r="J73" s="204"/>
      <c r="K73" s="273">
        <v>0.4956</v>
      </c>
      <c r="L73" s="204"/>
      <c r="M73" s="274">
        <v>42060.09</v>
      </c>
      <c r="N73" s="204"/>
      <c r="O73" s="273">
        <v>2.811173</v>
      </c>
      <c r="P73" s="204"/>
      <c r="Q73" s="273">
        <v>0.273804</v>
      </c>
      <c r="R73" s="132"/>
      <c r="S73" s="132"/>
    </row>
    <row r="74" spans="1:19" s="133" customFormat="1" ht="12.75">
      <c r="A74" s="272" t="s">
        <v>722</v>
      </c>
      <c r="B74" s="271" t="s">
        <v>557</v>
      </c>
      <c r="C74" s="271" t="s">
        <v>606</v>
      </c>
      <c r="D74" s="204"/>
      <c r="E74" s="273">
        <v>834770</v>
      </c>
      <c r="F74" s="204"/>
      <c r="G74" s="273">
        <v>0.6125</v>
      </c>
      <c r="H74" s="204"/>
      <c r="I74" s="274">
        <v>511296.63</v>
      </c>
      <c r="J74" s="204"/>
      <c r="K74" s="273">
        <v>0.3245</v>
      </c>
      <c r="L74" s="204"/>
      <c r="M74" s="274">
        <v>270882.87</v>
      </c>
      <c r="N74" s="204"/>
      <c r="O74" s="273">
        <v>8.340006</v>
      </c>
      <c r="P74" s="204"/>
      <c r="Q74" s="273">
        <v>1.763399</v>
      </c>
      <c r="R74" s="132"/>
      <c r="S74" s="132"/>
    </row>
    <row r="75" spans="1:19" s="133" customFormat="1" ht="12.75">
      <c r="A75" s="272" t="s">
        <v>723</v>
      </c>
      <c r="B75" s="271" t="s">
        <v>557</v>
      </c>
      <c r="C75" s="271" t="s">
        <v>607</v>
      </c>
      <c r="D75" s="204"/>
      <c r="E75" s="273">
        <v>171699</v>
      </c>
      <c r="F75" s="204"/>
      <c r="G75" s="273">
        <v>0.43</v>
      </c>
      <c r="H75" s="204"/>
      <c r="I75" s="274">
        <v>73830.57</v>
      </c>
      <c r="J75" s="204"/>
      <c r="K75" s="273">
        <v>0.2438</v>
      </c>
      <c r="L75" s="204"/>
      <c r="M75" s="274">
        <v>41860.22</v>
      </c>
      <c r="N75" s="204"/>
      <c r="O75" s="273">
        <v>9.097614</v>
      </c>
      <c r="P75" s="204"/>
      <c r="Q75" s="273">
        <v>0.272502</v>
      </c>
      <c r="R75" s="132"/>
      <c r="S75" s="132"/>
    </row>
    <row r="76" spans="1:19" s="133" customFormat="1" ht="12.75">
      <c r="A76" s="272" t="s">
        <v>724</v>
      </c>
      <c r="B76" s="271" t="s">
        <v>558</v>
      </c>
      <c r="C76" s="271" t="s">
        <v>608</v>
      </c>
      <c r="D76" s="204"/>
      <c r="E76" s="273">
        <v>9391</v>
      </c>
      <c r="F76" s="204"/>
      <c r="G76" s="273">
        <v>0.2907</v>
      </c>
      <c r="H76" s="204"/>
      <c r="I76" s="274">
        <v>2729.96</v>
      </c>
      <c r="J76" s="204"/>
      <c r="K76" s="273">
        <v>0.1291</v>
      </c>
      <c r="L76" s="204"/>
      <c r="M76" s="274">
        <v>1212.38</v>
      </c>
      <c r="N76" s="204"/>
      <c r="O76" s="273">
        <v>1.214285</v>
      </c>
      <c r="P76" s="204"/>
      <c r="Q76" s="273">
        <v>0.007892</v>
      </c>
      <c r="R76" s="132"/>
      <c r="S76" s="132"/>
    </row>
    <row r="77" spans="1:19" s="133" customFormat="1" ht="12.75">
      <c r="A77" s="272" t="s">
        <v>725</v>
      </c>
      <c r="B77" s="271" t="s">
        <v>558</v>
      </c>
      <c r="C77" s="271" t="s">
        <v>609</v>
      </c>
      <c r="D77" s="204"/>
      <c r="E77" s="273">
        <v>10546</v>
      </c>
      <c r="F77" s="204"/>
      <c r="G77" s="273">
        <v>0.35</v>
      </c>
      <c r="H77" s="204"/>
      <c r="I77" s="274">
        <v>3691.1</v>
      </c>
      <c r="J77" s="204"/>
      <c r="K77" s="273">
        <v>0.6419</v>
      </c>
      <c r="L77" s="204"/>
      <c r="M77" s="274">
        <v>6769.48</v>
      </c>
      <c r="N77" s="204"/>
      <c r="O77" s="273">
        <v>2.599605</v>
      </c>
      <c r="P77" s="204"/>
      <c r="Q77" s="273">
        <v>0.044068</v>
      </c>
      <c r="R77" s="132"/>
      <c r="S77" s="132"/>
    </row>
    <row r="78" spans="1:17" s="133" customFormat="1" ht="12.75">
      <c r="A78" s="161" t="s">
        <v>39</v>
      </c>
      <c r="B78" s="161"/>
      <c r="C78" s="170"/>
      <c r="D78" s="162">
        <v>603</v>
      </c>
      <c r="E78" s="158"/>
      <c r="F78" s="162">
        <v>614</v>
      </c>
      <c r="G78" s="158"/>
      <c r="H78" s="162">
        <v>625</v>
      </c>
      <c r="I78" s="163"/>
      <c r="J78" s="162">
        <v>636</v>
      </c>
      <c r="K78" s="163"/>
      <c r="L78" s="162">
        <v>647</v>
      </c>
      <c r="M78" s="163"/>
      <c r="N78" s="162">
        <v>658</v>
      </c>
      <c r="O78" s="163"/>
      <c r="P78" s="162">
        <v>669</v>
      </c>
      <c r="Q78" s="159"/>
    </row>
    <row r="79" spans="1:17" s="133" customFormat="1" ht="12.75">
      <c r="A79" s="272" t="s">
        <v>726</v>
      </c>
      <c r="B79" s="271" t="s">
        <v>558</v>
      </c>
      <c r="C79" s="271" t="s">
        <v>611</v>
      </c>
      <c r="D79" s="162"/>
      <c r="E79" s="273">
        <v>218342</v>
      </c>
      <c r="F79" s="162"/>
      <c r="G79" s="273">
        <v>0.696</v>
      </c>
      <c r="H79" s="162"/>
      <c r="I79" s="274">
        <v>151966.03</v>
      </c>
      <c r="J79" s="162"/>
      <c r="K79" s="273">
        <v>0.45</v>
      </c>
      <c r="L79" s="162"/>
      <c r="M79" s="274">
        <v>98253.9</v>
      </c>
      <c r="N79" s="162"/>
      <c r="O79" s="273">
        <v>1.754675</v>
      </c>
      <c r="P79" s="162"/>
      <c r="Q79" s="273">
        <v>0.639615</v>
      </c>
    </row>
    <row r="80" spans="1:18" s="133" customFormat="1" ht="23.25" customHeight="1">
      <c r="A80" s="157" t="s">
        <v>453</v>
      </c>
      <c r="B80" s="157"/>
      <c r="C80" s="161"/>
      <c r="D80" s="162">
        <v>604</v>
      </c>
      <c r="E80" s="163"/>
      <c r="F80" s="164">
        <v>615</v>
      </c>
      <c r="G80" s="161"/>
      <c r="H80" s="164">
        <v>626</v>
      </c>
      <c r="I80" s="165"/>
      <c r="J80" s="166">
        <v>637</v>
      </c>
      <c r="K80" s="160"/>
      <c r="L80" s="167">
        <v>648</v>
      </c>
      <c r="M80" s="165"/>
      <c r="N80" s="168">
        <v>659</v>
      </c>
      <c r="O80" s="160"/>
      <c r="P80" s="166">
        <v>670</v>
      </c>
      <c r="Q80" s="169"/>
      <c r="R80" s="132"/>
    </row>
    <row r="81" spans="1:18" s="133" customFormat="1" ht="12.75">
      <c r="A81" s="272" t="s">
        <v>727</v>
      </c>
      <c r="B81" s="271" t="s">
        <v>557</v>
      </c>
      <c r="C81" s="271" t="s">
        <v>613</v>
      </c>
      <c r="D81" s="162"/>
      <c r="E81" s="273">
        <v>225</v>
      </c>
      <c r="F81" s="164"/>
      <c r="G81" s="273">
        <v>2.75</v>
      </c>
      <c r="H81" s="164"/>
      <c r="I81" s="273">
        <v>618.75</v>
      </c>
      <c r="J81" s="166"/>
      <c r="K81" s="273">
        <v>1.2</v>
      </c>
      <c r="L81" s="167"/>
      <c r="M81" s="273">
        <v>270</v>
      </c>
      <c r="N81" s="168"/>
      <c r="O81" s="273">
        <v>0.013047</v>
      </c>
      <c r="P81" s="166"/>
      <c r="Q81" s="273">
        <v>0.001758</v>
      </c>
      <c r="R81" s="132"/>
    </row>
    <row r="82" spans="1:18" s="133" customFormat="1" ht="12.75">
      <c r="A82" s="272" t="s">
        <v>727</v>
      </c>
      <c r="B82" s="271" t="s">
        <v>558</v>
      </c>
      <c r="C82" s="271" t="s">
        <v>613</v>
      </c>
      <c r="D82" s="162"/>
      <c r="E82" s="273">
        <v>8141</v>
      </c>
      <c r="F82" s="164"/>
      <c r="G82" s="273">
        <v>2.75</v>
      </c>
      <c r="H82" s="164"/>
      <c r="I82" s="274">
        <v>22387.75</v>
      </c>
      <c r="J82" s="166"/>
      <c r="K82" s="273">
        <v>1.2</v>
      </c>
      <c r="L82" s="167"/>
      <c r="M82" s="274">
        <v>9769.2</v>
      </c>
      <c r="N82" s="168"/>
      <c r="O82" s="273">
        <v>0.472061</v>
      </c>
      <c r="P82" s="166"/>
      <c r="Q82" s="273">
        <v>0.063596</v>
      </c>
      <c r="R82" s="132"/>
    </row>
    <row r="83" spans="1:18" s="133" customFormat="1" ht="22.5">
      <c r="A83" s="272" t="s">
        <v>728</v>
      </c>
      <c r="B83" s="271" t="s">
        <v>557</v>
      </c>
      <c r="C83" s="271" t="s">
        <v>614</v>
      </c>
      <c r="D83" s="162"/>
      <c r="E83" s="273">
        <v>274</v>
      </c>
      <c r="F83" s="164"/>
      <c r="G83" s="273">
        <v>7.27</v>
      </c>
      <c r="H83" s="164"/>
      <c r="I83" s="274">
        <v>1991.98</v>
      </c>
      <c r="J83" s="166"/>
      <c r="K83" s="273">
        <v>5.8551</v>
      </c>
      <c r="L83" s="167"/>
      <c r="M83" s="274">
        <v>1604.3</v>
      </c>
      <c r="N83" s="168"/>
      <c r="O83" s="273">
        <v>0.025313</v>
      </c>
      <c r="P83" s="166"/>
      <c r="Q83" s="273">
        <v>0.010444</v>
      </c>
      <c r="R83" s="132"/>
    </row>
    <row r="84" spans="1:18" s="133" customFormat="1" ht="12.75">
      <c r="A84" s="272" t="s">
        <v>729</v>
      </c>
      <c r="B84" s="271" t="s">
        <v>557</v>
      </c>
      <c r="C84" s="271" t="s">
        <v>615</v>
      </c>
      <c r="D84" s="162"/>
      <c r="E84" s="273">
        <v>2500</v>
      </c>
      <c r="F84" s="164"/>
      <c r="G84" s="273">
        <v>4</v>
      </c>
      <c r="H84" s="164"/>
      <c r="I84" s="274">
        <v>10000</v>
      </c>
      <c r="J84" s="166"/>
      <c r="K84" s="273">
        <v>1.38</v>
      </c>
      <c r="L84" s="167"/>
      <c r="M84" s="274">
        <v>3450</v>
      </c>
      <c r="N84" s="168"/>
      <c r="O84" s="273">
        <v>0.11182</v>
      </c>
      <c r="P84" s="166"/>
      <c r="Q84" s="273">
        <v>0.022459</v>
      </c>
      <c r="R84" s="132"/>
    </row>
    <row r="85" spans="1:18" s="133" customFormat="1" ht="12.75">
      <c r="A85" s="272" t="s">
        <v>729</v>
      </c>
      <c r="B85" s="271" t="s">
        <v>558</v>
      </c>
      <c r="C85" s="271" t="s">
        <v>615</v>
      </c>
      <c r="D85" s="162"/>
      <c r="E85" s="273">
        <v>45263</v>
      </c>
      <c r="F85" s="164"/>
      <c r="G85" s="273">
        <v>4</v>
      </c>
      <c r="H85" s="164"/>
      <c r="I85" s="274">
        <v>181052</v>
      </c>
      <c r="J85" s="166"/>
      <c r="K85" s="273">
        <v>1.38</v>
      </c>
      <c r="L85" s="167"/>
      <c r="M85" s="274">
        <v>62462.94</v>
      </c>
      <c r="N85" s="168"/>
      <c r="O85" s="273">
        <v>2.024523</v>
      </c>
      <c r="P85" s="166"/>
      <c r="Q85" s="273">
        <v>0.406622</v>
      </c>
      <c r="R85" s="132"/>
    </row>
    <row r="86" spans="1:18" s="133" customFormat="1" ht="22.5">
      <c r="A86" s="272" t="s">
        <v>730</v>
      </c>
      <c r="B86" s="271" t="s">
        <v>557</v>
      </c>
      <c r="C86" s="271" t="s">
        <v>616</v>
      </c>
      <c r="D86" s="162"/>
      <c r="E86" s="273">
        <v>31820</v>
      </c>
      <c r="F86" s="164"/>
      <c r="G86" s="273">
        <v>1.05</v>
      </c>
      <c r="H86" s="164"/>
      <c r="I86" s="274">
        <v>33411</v>
      </c>
      <c r="J86" s="166"/>
      <c r="K86" s="273">
        <v>1.17</v>
      </c>
      <c r="L86" s="167"/>
      <c r="M86" s="274">
        <v>37229.4</v>
      </c>
      <c r="N86" s="168"/>
      <c r="O86" s="273">
        <v>1.615556</v>
      </c>
      <c r="P86" s="166"/>
      <c r="Q86" s="273">
        <v>0.242357</v>
      </c>
      <c r="R86" s="132"/>
    </row>
    <row r="87" spans="1:18" s="133" customFormat="1" ht="22.5">
      <c r="A87" s="272" t="s">
        <v>730</v>
      </c>
      <c r="B87" s="271" t="s">
        <v>558</v>
      </c>
      <c r="C87" s="271" t="s">
        <v>616</v>
      </c>
      <c r="D87" s="162"/>
      <c r="E87" s="273">
        <v>20000</v>
      </c>
      <c r="F87" s="164"/>
      <c r="G87" s="273">
        <v>1.05</v>
      </c>
      <c r="H87" s="164"/>
      <c r="I87" s="274">
        <v>21000</v>
      </c>
      <c r="J87" s="166"/>
      <c r="K87" s="273">
        <v>1.17</v>
      </c>
      <c r="L87" s="167"/>
      <c r="M87" s="274">
        <v>23400</v>
      </c>
      <c r="N87" s="168"/>
      <c r="O87" s="273">
        <v>1.015435</v>
      </c>
      <c r="P87" s="166"/>
      <c r="Q87" s="273">
        <v>0.15233</v>
      </c>
      <c r="R87" s="132"/>
    </row>
    <row r="88" spans="1:18" s="133" customFormat="1" ht="22.5">
      <c r="A88" s="272" t="s">
        <v>731</v>
      </c>
      <c r="B88" s="271" t="s">
        <v>557</v>
      </c>
      <c r="C88" s="271" t="s">
        <v>617</v>
      </c>
      <c r="D88" s="162"/>
      <c r="E88" s="273">
        <v>97881</v>
      </c>
      <c r="F88" s="164"/>
      <c r="G88" s="273">
        <v>1</v>
      </c>
      <c r="H88" s="164"/>
      <c r="I88" s="274">
        <v>97881</v>
      </c>
      <c r="J88" s="166"/>
      <c r="K88" s="273">
        <v>0.022</v>
      </c>
      <c r="L88" s="167"/>
      <c r="M88" s="274">
        <v>2153.38</v>
      </c>
      <c r="N88" s="168"/>
      <c r="O88" s="273">
        <v>0.07555</v>
      </c>
      <c r="P88" s="166"/>
      <c r="Q88" s="273">
        <v>0.014018</v>
      </c>
      <c r="R88" s="132"/>
    </row>
    <row r="89" spans="1:18" s="133" customFormat="1" ht="12.75">
      <c r="A89" s="272" t="s">
        <v>732</v>
      </c>
      <c r="B89" s="271" t="s">
        <v>558</v>
      </c>
      <c r="C89" s="271" t="s">
        <v>618</v>
      </c>
      <c r="D89" s="162"/>
      <c r="E89" s="273">
        <v>9644</v>
      </c>
      <c r="F89" s="164"/>
      <c r="G89" s="273">
        <v>1.13</v>
      </c>
      <c r="H89" s="164"/>
      <c r="I89" s="274">
        <v>10897.72</v>
      </c>
      <c r="J89" s="166"/>
      <c r="K89" s="273">
        <v>1.1675</v>
      </c>
      <c r="L89" s="167"/>
      <c r="M89" s="274">
        <v>11259.37</v>
      </c>
      <c r="N89" s="168"/>
      <c r="O89" s="273">
        <v>0.195741</v>
      </c>
      <c r="P89" s="166"/>
      <c r="Q89" s="273">
        <v>0.073296</v>
      </c>
      <c r="R89" s="132"/>
    </row>
    <row r="90" spans="1:18" s="133" customFormat="1" ht="12.75">
      <c r="A90" s="272" t="s">
        <v>733</v>
      </c>
      <c r="B90" s="271" t="s">
        <v>558</v>
      </c>
      <c r="C90" s="271" t="s">
        <v>619</v>
      </c>
      <c r="D90" s="162"/>
      <c r="E90" s="273">
        <v>56815</v>
      </c>
      <c r="F90" s="164"/>
      <c r="G90" s="273">
        <v>2.75</v>
      </c>
      <c r="H90" s="164"/>
      <c r="I90" s="274">
        <v>156241.25</v>
      </c>
      <c r="J90" s="166"/>
      <c r="K90" s="273">
        <v>0.99</v>
      </c>
      <c r="L90" s="167"/>
      <c r="M90" s="274">
        <v>56246.85</v>
      </c>
      <c r="N90" s="168"/>
      <c r="O90" s="273">
        <v>1.393805</v>
      </c>
      <c r="P90" s="166"/>
      <c r="Q90" s="273">
        <v>0.366157</v>
      </c>
      <c r="R90" s="132"/>
    </row>
    <row r="91" spans="1:18" s="133" customFormat="1" ht="22.5">
      <c r="A91" s="272" t="s">
        <v>734</v>
      </c>
      <c r="B91" s="271" t="s">
        <v>557</v>
      </c>
      <c r="C91" s="271" t="s">
        <v>620</v>
      </c>
      <c r="D91" s="162"/>
      <c r="E91" s="273">
        <v>29201</v>
      </c>
      <c r="F91" s="164"/>
      <c r="G91" s="273">
        <v>32</v>
      </c>
      <c r="H91" s="164"/>
      <c r="I91" s="274">
        <v>934432</v>
      </c>
      <c r="J91" s="166"/>
      <c r="K91" s="273">
        <v>0.5159</v>
      </c>
      <c r="L91" s="167"/>
      <c r="M91" s="274">
        <v>15064.8</v>
      </c>
      <c r="N91" s="168"/>
      <c r="O91" s="273">
        <v>1.73897</v>
      </c>
      <c r="P91" s="166"/>
      <c r="Q91" s="273">
        <v>0.098069</v>
      </c>
      <c r="R91" s="132"/>
    </row>
    <row r="92" spans="1:18" s="133" customFormat="1" ht="22.5">
      <c r="A92" s="272" t="s">
        <v>735</v>
      </c>
      <c r="B92" s="271" t="s">
        <v>557</v>
      </c>
      <c r="C92" s="271" t="s">
        <v>621</v>
      </c>
      <c r="D92" s="162"/>
      <c r="E92" s="273">
        <v>4621</v>
      </c>
      <c r="F92" s="164"/>
      <c r="G92" s="273">
        <v>17</v>
      </c>
      <c r="H92" s="164"/>
      <c r="I92" s="274">
        <v>78557</v>
      </c>
      <c r="J92" s="166"/>
      <c r="K92" s="273">
        <v>0.5</v>
      </c>
      <c r="L92" s="167"/>
      <c r="M92" s="274">
        <v>2310.5</v>
      </c>
      <c r="N92" s="168"/>
      <c r="O92" s="273">
        <v>0.062038</v>
      </c>
      <c r="P92" s="166"/>
      <c r="Q92" s="273">
        <v>0.015041</v>
      </c>
      <c r="R92" s="132"/>
    </row>
    <row r="93" spans="1:17" s="133" customFormat="1" ht="12.75">
      <c r="A93" s="157" t="s">
        <v>454</v>
      </c>
      <c r="B93" s="157"/>
      <c r="C93" s="170"/>
      <c r="D93" s="162">
        <v>605</v>
      </c>
      <c r="E93" s="160"/>
      <c r="F93" s="164">
        <v>616</v>
      </c>
      <c r="G93" s="171"/>
      <c r="H93" s="167">
        <v>627</v>
      </c>
      <c r="I93" s="274">
        <v>14672249.74</v>
      </c>
      <c r="J93" s="164">
        <v>638</v>
      </c>
      <c r="K93" s="161"/>
      <c r="L93" s="167">
        <v>649</v>
      </c>
      <c r="M93" s="274">
        <v>9782677.66</v>
      </c>
      <c r="N93" s="173">
        <v>660</v>
      </c>
      <c r="O93" s="161"/>
      <c r="P93" s="167">
        <v>671</v>
      </c>
      <c r="Q93" s="275">
        <v>0.636835</v>
      </c>
    </row>
    <row r="94" spans="1:21" s="133" customFormat="1" ht="12.75" customHeight="1">
      <c r="A94" s="174" t="s">
        <v>455</v>
      </c>
      <c r="B94" s="174"/>
      <c r="C94" s="170"/>
      <c r="D94" s="162">
        <v>606</v>
      </c>
      <c r="E94" s="175"/>
      <c r="F94" s="164">
        <v>617</v>
      </c>
      <c r="G94" s="171"/>
      <c r="H94" s="167">
        <v>628</v>
      </c>
      <c r="I94" s="172"/>
      <c r="J94" s="164">
        <v>639</v>
      </c>
      <c r="K94" s="161"/>
      <c r="L94" s="167">
        <v>650</v>
      </c>
      <c r="M94" s="172"/>
      <c r="N94" s="173">
        <v>661</v>
      </c>
      <c r="O94" s="161"/>
      <c r="P94" s="167">
        <v>672</v>
      </c>
      <c r="Q94" s="176"/>
      <c r="R94" s="132"/>
      <c r="S94" s="132"/>
      <c r="T94" s="177"/>
      <c r="U94" s="177"/>
    </row>
    <row r="95" spans="1:21" s="133" customFormat="1" ht="12.75" customHeight="1">
      <c r="A95" s="157" t="s">
        <v>38</v>
      </c>
      <c r="B95" s="157"/>
      <c r="C95" s="170"/>
      <c r="D95" s="162">
        <v>607</v>
      </c>
      <c r="E95" s="175"/>
      <c r="F95" s="164">
        <v>618</v>
      </c>
      <c r="G95" s="171"/>
      <c r="H95" s="167">
        <v>629</v>
      </c>
      <c r="I95" s="161"/>
      <c r="J95" s="164">
        <v>640</v>
      </c>
      <c r="K95" s="161"/>
      <c r="L95" s="167">
        <v>651</v>
      </c>
      <c r="M95" s="178"/>
      <c r="N95" s="173">
        <v>662</v>
      </c>
      <c r="O95" s="161"/>
      <c r="P95" s="167">
        <v>673</v>
      </c>
      <c r="Q95" s="161"/>
      <c r="R95" s="132"/>
      <c r="S95" s="132"/>
      <c r="T95" s="177"/>
      <c r="U95" s="177"/>
    </row>
    <row r="96" spans="1:21" s="133" customFormat="1" ht="12.75" customHeight="1">
      <c r="A96" s="272" t="s">
        <v>736</v>
      </c>
      <c r="B96" s="271" t="s">
        <v>557</v>
      </c>
      <c r="C96" s="271" t="s">
        <v>582</v>
      </c>
      <c r="D96" s="162"/>
      <c r="E96" s="273">
        <v>45</v>
      </c>
      <c r="F96" s="164"/>
      <c r="G96" s="273">
        <v>103.4634</v>
      </c>
      <c r="H96" s="167"/>
      <c r="I96" s="274">
        <v>4655.85</v>
      </c>
      <c r="J96" s="164"/>
      <c r="K96" s="273">
        <v>113.047</v>
      </c>
      <c r="L96" s="167"/>
      <c r="M96" s="274">
        <v>5087.12</v>
      </c>
      <c r="N96" s="173"/>
      <c r="O96" s="273">
        <v>0.000137</v>
      </c>
      <c r="P96" s="167"/>
      <c r="Q96" s="273">
        <v>0.033116</v>
      </c>
      <c r="R96" s="132"/>
      <c r="S96" s="132"/>
      <c r="T96" s="177"/>
      <c r="U96" s="177"/>
    </row>
    <row r="97" spans="1:21" s="133" customFormat="1" ht="12.75" customHeight="1">
      <c r="A97" s="272" t="s">
        <v>737</v>
      </c>
      <c r="B97" s="271" t="s">
        <v>558</v>
      </c>
      <c r="C97" s="271" t="s">
        <v>591</v>
      </c>
      <c r="D97" s="162"/>
      <c r="E97" s="273">
        <v>112555</v>
      </c>
      <c r="F97" s="164"/>
      <c r="G97" s="273">
        <v>5.4763</v>
      </c>
      <c r="H97" s="167"/>
      <c r="I97" s="274">
        <v>616387.65</v>
      </c>
      <c r="J97" s="164"/>
      <c r="K97" s="273">
        <v>1.7018</v>
      </c>
      <c r="L97" s="167"/>
      <c r="M97" s="274">
        <v>191546.1</v>
      </c>
      <c r="N97" s="173"/>
      <c r="O97" s="273">
        <v>6.80068</v>
      </c>
      <c r="P97" s="167"/>
      <c r="Q97" s="273">
        <v>1.246931</v>
      </c>
      <c r="R97" s="132"/>
      <c r="S97" s="132"/>
      <c r="T97" s="177"/>
      <c r="U97" s="177"/>
    </row>
    <row r="98" spans="1:21" s="133" customFormat="1" ht="12.75">
      <c r="A98" s="157" t="s">
        <v>39</v>
      </c>
      <c r="B98" s="157"/>
      <c r="C98" s="170"/>
      <c r="D98" s="162">
        <v>608</v>
      </c>
      <c r="E98" s="161"/>
      <c r="F98" s="162">
        <v>619</v>
      </c>
      <c r="G98" s="161"/>
      <c r="H98" s="162">
        <v>630</v>
      </c>
      <c r="I98" s="274"/>
      <c r="J98" s="164">
        <v>641</v>
      </c>
      <c r="K98" s="161"/>
      <c r="L98" s="167">
        <v>652</v>
      </c>
      <c r="M98" s="179"/>
      <c r="N98" s="167">
        <v>663</v>
      </c>
      <c r="O98" s="161"/>
      <c r="P98" s="167">
        <v>674</v>
      </c>
      <c r="Q98" s="180"/>
      <c r="R98" s="132"/>
      <c r="S98" s="132"/>
      <c r="T98" s="177"/>
      <c r="U98" s="177"/>
    </row>
    <row r="99" spans="1:21" s="133" customFormat="1" ht="12.75">
      <c r="A99" s="157" t="s">
        <v>453</v>
      </c>
      <c r="B99" s="157"/>
      <c r="C99" s="170"/>
      <c r="D99" s="162">
        <v>609</v>
      </c>
      <c r="E99" s="160"/>
      <c r="F99" s="162">
        <v>620</v>
      </c>
      <c r="G99" s="160"/>
      <c r="H99" s="162">
        <v>631</v>
      </c>
      <c r="I99" s="454"/>
      <c r="J99" s="164">
        <v>642</v>
      </c>
      <c r="K99" s="160"/>
      <c r="L99" s="167">
        <v>653</v>
      </c>
      <c r="M99" s="160"/>
      <c r="N99" s="167">
        <v>664</v>
      </c>
      <c r="O99" s="160"/>
      <c r="P99" s="167">
        <v>675</v>
      </c>
      <c r="Q99" s="159"/>
      <c r="R99" s="132"/>
      <c r="S99" s="132"/>
      <c r="T99" s="177"/>
      <c r="U99" s="177"/>
    </row>
    <row r="100" spans="1:21" s="133" customFormat="1" ht="12.75">
      <c r="A100" s="278" t="s">
        <v>456</v>
      </c>
      <c r="B100" s="278"/>
      <c r="C100" s="214"/>
      <c r="D100" s="162">
        <v>610</v>
      </c>
      <c r="E100" s="181"/>
      <c r="F100" s="162">
        <v>621</v>
      </c>
      <c r="G100" s="182"/>
      <c r="H100" s="162">
        <v>632</v>
      </c>
      <c r="I100" s="274">
        <v>621043.5</v>
      </c>
      <c r="J100" s="164">
        <v>643</v>
      </c>
      <c r="K100" s="184"/>
      <c r="L100" s="167">
        <v>654</v>
      </c>
      <c r="M100" s="274">
        <v>196633.22</v>
      </c>
      <c r="N100" s="167">
        <v>665</v>
      </c>
      <c r="O100" s="186"/>
      <c r="P100" s="167">
        <v>676</v>
      </c>
      <c r="Q100" s="275">
        <v>0.0128</v>
      </c>
      <c r="R100" s="177"/>
      <c r="S100" s="177"/>
      <c r="T100" s="132"/>
      <c r="U100" s="132"/>
    </row>
    <row r="101" spans="1:21" s="133" customFormat="1" ht="12.75">
      <c r="A101" s="455" t="s">
        <v>457</v>
      </c>
      <c r="B101" s="455"/>
      <c r="C101" s="455"/>
      <c r="D101" s="162">
        <v>611</v>
      </c>
      <c r="E101" s="187"/>
      <c r="F101" s="162">
        <v>622</v>
      </c>
      <c r="G101" s="188"/>
      <c r="H101" s="162">
        <v>633</v>
      </c>
      <c r="I101" s="454">
        <v>15293293.24</v>
      </c>
      <c r="J101" s="164">
        <v>644</v>
      </c>
      <c r="K101" s="184"/>
      <c r="L101" s="167">
        <v>655</v>
      </c>
      <c r="M101" s="454">
        <v>9979310.88</v>
      </c>
      <c r="N101" s="167">
        <v>666</v>
      </c>
      <c r="O101" s="186"/>
      <c r="P101" s="167">
        <v>677</v>
      </c>
      <c r="Q101" s="456">
        <v>0.649635</v>
      </c>
      <c r="R101" s="177"/>
      <c r="S101" s="177"/>
      <c r="T101" s="132"/>
      <c r="U101" s="132"/>
    </row>
    <row r="102" spans="1:17" s="133" customFormat="1" ht="12.75">
      <c r="A102" s="124"/>
      <c r="B102" s="124"/>
      <c r="C102" s="124"/>
      <c r="D102" s="124"/>
      <c r="E102" s="124"/>
      <c r="F102" s="124"/>
      <c r="G102" s="124"/>
      <c r="H102" s="124"/>
      <c r="I102" s="190"/>
      <c r="J102" s="123"/>
      <c r="K102" s="123"/>
      <c r="L102" s="123"/>
      <c r="M102" s="190"/>
      <c r="N102" s="123"/>
      <c r="O102" s="123"/>
      <c r="P102" s="191"/>
      <c r="Q102" s="123"/>
    </row>
    <row r="103" spans="1:17" s="133" customFormat="1" ht="12.75">
      <c r="A103" s="192" t="s">
        <v>458</v>
      </c>
      <c r="B103" s="192"/>
      <c r="C103" s="192"/>
      <c r="D103" s="192"/>
      <c r="E103" s="192"/>
      <c r="F103" s="124"/>
      <c r="G103" s="124"/>
      <c r="H103" s="124"/>
      <c r="I103" s="124"/>
      <c r="J103" s="193" t="s">
        <v>222</v>
      </c>
      <c r="K103" s="124"/>
      <c r="L103" s="124"/>
      <c r="M103" s="339" t="s">
        <v>459</v>
      </c>
      <c r="N103" s="339"/>
      <c r="O103" s="339"/>
      <c r="P103" s="339"/>
      <c r="Q103" s="339"/>
    </row>
    <row r="104" spans="1:17" s="133" customFormat="1" ht="12.75">
      <c r="A104" s="192" t="s">
        <v>518</v>
      </c>
      <c r="B104" s="192"/>
      <c r="C104" s="192"/>
      <c r="D104" s="192" t="s">
        <v>460</v>
      </c>
      <c r="E104" s="124"/>
      <c r="F104" s="124"/>
      <c r="G104" s="124"/>
      <c r="H104" s="124"/>
      <c r="I104" s="124"/>
      <c r="J104" s="124"/>
      <c r="K104" s="192"/>
      <c r="L104" s="124"/>
      <c r="M104" s="339" t="s">
        <v>440</v>
      </c>
      <c r="N104" s="339"/>
      <c r="O104" s="339"/>
      <c r="P104" s="339"/>
      <c r="Q104" s="339"/>
    </row>
    <row r="105" spans="1:17" s="133" customFormat="1" ht="12.75">
      <c r="A105" s="123"/>
      <c r="B105" s="123"/>
      <c r="C105" s="123"/>
      <c r="D105" s="123"/>
      <c r="E105" s="126"/>
      <c r="F105" s="123"/>
      <c r="G105" s="127"/>
      <c r="H105" s="123"/>
      <c r="I105" s="123"/>
      <c r="J105" s="123"/>
      <c r="K105" s="127"/>
      <c r="L105" s="123"/>
      <c r="M105" s="128"/>
      <c r="N105" s="123"/>
      <c r="O105" s="194"/>
      <c r="P105" s="123"/>
      <c r="Q105" s="123"/>
    </row>
    <row r="106" spans="1:17" s="133" customFormat="1" ht="12.75">
      <c r="A106" s="123"/>
      <c r="B106" s="123"/>
      <c r="C106" s="124" t="s">
        <v>461</v>
      </c>
      <c r="D106" s="123"/>
      <c r="E106" s="123"/>
      <c r="F106" s="126"/>
      <c r="G106" s="123"/>
      <c r="H106" s="123"/>
      <c r="I106" s="195"/>
      <c r="J106" s="195"/>
      <c r="K106" s="127"/>
      <c r="L106" s="123"/>
      <c r="M106" s="128"/>
      <c r="N106" s="123"/>
      <c r="O106" s="124"/>
      <c r="P106" s="123"/>
      <c r="Q106" s="123"/>
    </row>
    <row r="107" spans="1:17" s="133" customFormat="1" ht="12.75">
      <c r="A107" s="123"/>
      <c r="B107" s="123"/>
      <c r="C107" s="124" t="s">
        <v>462</v>
      </c>
      <c r="D107" s="124"/>
      <c r="E107" s="124"/>
      <c r="F107" s="124"/>
      <c r="G107" s="124"/>
      <c r="H107" s="123"/>
      <c r="I107" s="123"/>
      <c r="J107" s="123"/>
      <c r="K107" s="127"/>
      <c r="L107" s="123"/>
      <c r="M107" s="128"/>
      <c r="N107" s="123"/>
      <c r="O107" s="194"/>
      <c r="P107" s="123"/>
      <c r="Q107" s="123"/>
    </row>
    <row r="108" spans="1:17" s="133" customFormat="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</row>
    <row r="109" spans="1:17" s="133" customFormat="1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</row>
    <row r="110" spans="1:17" s="133" customFormat="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</row>
    <row r="111" spans="1:17" s="133" customFormat="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</row>
    <row r="112" spans="1:17" s="133" customFormat="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</row>
    <row r="113" spans="1:17" s="133" customFormat="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</row>
    <row r="114" spans="1:17" s="133" customFormat="1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</row>
    <row r="115" spans="1:17" s="133" customFormat="1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</row>
    <row r="116" spans="1:17" s="133" customFormat="1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</row>
    <row r="117" spans="1:17" s="133" customFormat="1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3"/>
    </row>
    <row r="118" spans="1:17" s="133" customFormat="1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</row>
    <row r="119" spans="1:17" s="133" customFormat="1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3"/>
    </row>
    <row r="120" spans="1:17" s="133" customFormat="1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3"/>
    </row>
    <row r="121" spans="1:17" s="133" customFormat="1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3"/>
    </row>
    <row r="122" spans="1:17" s="133" customFormat="1" ht="12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3"/>
    </row>
    <row r="123" spans="1:17" s="133" customFormat="1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3"/>
    </row>
    <row r="124" spans="1:17" s="133" customFormat="1" ht="12.7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3"/>
    </row>
    <row r="125" spans="1:17" s="133" customFormat="1" ht="12.7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3"/>
    </row>
    <row r="126" spans="1:17" s="133" customFormat="1" ht="12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3"/>
    </row>
    <row r="127" spans="1:17" s="133" customFormat="1" ht="12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3"/>
    </row>
    <row r="128" spans="1:17" s="133" customFormat="1" ht="12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3"/>
    </row>
    <row r="129" spans="1:17" s="133" customFormat="1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3"/>
    </row>
    <row r="130" spans="1:17" s="133" customFormat="1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3"/>
    </row>
    <row r="131" spans="1:17" s="133" customFormat="1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3"/>
    </row>
    <row r="132" spans="1:17" s="133" customFormat="1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3"/>
    </row>
    <row r="133" spans="1:17" s="133" customFormat="1" ht="12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3"/>
    </row>
    <row r="134" spans="1:17" s="133" customFormat="1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3"/>
    </row>
    <row r="135" spans="1:17" s="133" customFormat="1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3"/>
    </row>
    <row r="136" spans="1:17" s="133" customFormat="1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3"/>
    </row>
    <row r="137" spans="1:17" s="133" customFormat="1" ht="12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3"/>
    </row>
    <row r="138" spans="1:17" s="133" customFormat="1" ht="12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3"/>
    </row>
    <row r="139" spans="1:17" s="133" customFormat="1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3"/>
    </row>
    <row r="140" spans="1:17" s="133" customFormat="1" ht="12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3"/>
    </row>
    <row r="141" spans="1:17" s="133" customFormat="1" ht="12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3"/>
    </row>
    <row r="142" spans="1:17" s="133" customFormat="1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3"/>
    </row>
    <row r="143" spans="1:17" s="133" customFormat="1" ht="12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3"/>
    </row>
    <row r="144" spans="1:17" s="133" customFormat="1" ht="12.7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3"/>
    </row>
    <row r="145" spans="1:17" s="133" customFormat="1" ht="12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3"/>
    </row>
    <row r="146" spans="1:17" s="133" customFormat="1" ht="12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3"/>
    </row>
    <row r="147" spans="1:17" s="133" customFormat="1" ht="12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3"/>
    </row>
    <row r="148" spans="1:17" s="133" customFormat="1" ht="12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3"/>
    </row>
    <row r="149" spans="1:17" s="133" customFormat="1" ht="12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3"/>
    </row>
  </sheetData>
  <sheetProtection/>
  <mergeCells count="22">
    <mergeCell ref="A8:G8"/>
    <mergeCell ref="M104:Q104"/>
    <mergeCell ref="O10:O13"/>
    <mergeCell ref="P10:P14"/>
    <mergeCell ref="Q10:Q13"/>
    <mergeCell ref="M103:Q103"/>
    <mergeCell ref="G10:G13"/>
    <mergeCell ref="N10:N14"/>
    <mergeCell ref="M10:M13"/>
    <mergeCell ref="K10:K13"/>
    <mergeCell ref="L10:L14"/>
    <mergeCell ref="A14:C14"/>
    <mergeCell ref="C11:C13"/>
    <mergeCell ref="H10:H14"/>
    <mergeCell ref="E10:E13"/>
    <mergeCell ref="I10:I13"/>
    <mergeCell ref="D10:D14"/>
    <mergeCell ref="F10:F14"/>
    <mergeCell ref="A11:A13"/>
    <mergeCell ref="B11:B13"/>
    <mergeCell ref="A10:C10"/>
    <mergeCell ref="J10:J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28125" style="0" customWidth="1"/>
    <col min="2" max="2" width="37.28125" style="0" customWidth="1"/>
  </cols>
  <sheetData>
    <row r="1" spans="1:9" ht="12.75">
      <c r="A1" s="4" t="s">
        <v>491</v>
      </c>
      <c r="B1" s="4"/>
      <c r="E1" s="226"/>
      <c r="F1" s="226"/>
      <c r="G1" s="226"/>
      <c r="H1" s="226"/>
      <c r="I1" s="226"/>
    </row>
    <row r="2" spans="1:9" ht="12.75">
      <c r="A2" s="4" t="s">
        <v>489</v>
      </c>
      <c r="B2" s="4"/>
      <c r="E2" s="226"/>
      <c r="F2" s="226"/>
      <c r="G2" s="226"/>
      <c r="H2" s="226"/>
      <c r="I2" s="226"/>
    </row>
    <row r="3" spans="1:9" ht="12.75">
      <c r="A3" s="4" t="s">
        <v>328</v>
      </c>
      <c r="B3" s="4"/>
      <c r="E3" s="226"/>
      <c r="F3" s="226"/>
      <c r="G3" s="226"/>
      <c r="H3" s="226"/>
      <c r="I3" s="226"/>
    </row>
    <row r="4" spans="1:9" ht="12.75">
      <c r="A4" s="4" t="s">
        <v>329</v>
      </c>
      <c r="B4" s="4"/>
      <c r="E4" s="226"/>
      <c r="F4" s="226"/>
      <c r="G4" s="226"/>
      <c r="H4" s="226"/>
      <c r="I4" s="226"/>
    </row>
    <row r="5" ht="12.75">
      <c r="A5" s="238"/>
    </row>
    <row r="7" spans="1:14" ht="12.75">
      <c r="A7" s="251"/>
      <c r="B7" s="252" t="s">
        <v>655</v>
      </c>
      <c r="C7" s="253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12.75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2.75">
      <c r="A9" s="400" t="s">
        <v>656</v>
      </c>
      <c r="B9" s="402" t="s">
        <v>103</v>
      </c>
      <c r="C9" s="402"/>
      <c r="D9" s="402"/>
      <c r="E9" s="403" t="s">
        <v>1</v>
      </c>
      <c r="F9" s="400" t="s">
        <v>463</v>
      </c>
      <c r="G9" s="403" t="s">
        <v>1</v>
      </c>
      <c r="H9" s="400" t="s">
        <v>119</v>
      </c>
      <c r="I9" s="403" t="s">
        <v>1</v>
      </c>
      <c r="J9" s="400" t="s">
        <v>120</v>
      </c>
      <c r="K9" s="403" t="s">
        <v>1</v>
      </c>
      <c r="L9" s="400" t="s">
        <v>657</v>
      </c>
      <c r="M9" s="403" t="s">
        <v>1</v>
      </c>
      <c r="N9" s="400" t="s">
        <v>127</v>
      </c>
    </row>
    <row r="10" spans="1:14" ht="27.75" customHeight="1">
      <c r="A10" s="401"/>
      <c r="B10" s="256" t="s">
        <v>450</v>
      </c>
      <c r="C10" s="256" t="s">
        <v>451</v>
      </c>
      <c r="D10" s="256" t="s">
        <v>658</v>
      </c>
      <c r="E10" s="403"/>
      <c r="F10" s="401"/>
      <c r="G10" s="403"/>
      <c r="H10" s="401"/>
      <c r="I10" s="403"/>
      <c r="J10" s="401"/>
      <c r="K10" s="403"/>
      <c r="L10" s="401"/>
      <c r="M10" s="403"/>
      <c r="N10" s="401"/>
    </row>
    <row r="11" spans="1:14" ht="12.75">
      <c r="A11" s="257">
        <v>1</v>
      </c>
      <c r="B11" s="404">
        <v>2</v>
      </c>
      <c r="C11" s="404"/>
      <c r="D11" s="404"/>
      <c r="E11" s="403"/>
      <c r="F11" s="256">
        <v>3</v>
      </c>
      <c r="G11" s="403"/>
      <c r="H11" s="256">
        <v>4</v>
      </c>
      <c r="I11" s="403"/>
      <c r="J11" s="256">
        <v>5</v>
      </c>
      <c r="K11" s="403"/>
      <c r="L11" s="256">
        <v>6</v>
      </c>
      <c r="M11" s="403"/>
      <c r="N11" s="256">
        <v>7</v>
      </c>
    </row>
    <row r="12" spans="1:14" ht="12.75">
      <c r="A12" s="256" t="s">
        <v>5</v>
      </c>
      <c r="B12" s="405" t="s">
        <v>659</v>
      </c>
      <c r="C12" s="405"/>
      <c r="D12" s="405"/>
      <c r="E12" s="256">
        <v>733</v>
      </c>
      <c r="F12" s="258" t="s">
        <v>660</v>
      </c>
      <c r="G12" s="256">
        <v>750</v>
      </c>
      <c r="H12" s="258" t="s">
        <v>660</v>
      </c>
      <c r="I12" s="256">
        <v>767</v>
      </c>
      <c r="J12" s="258" t="s">
        <v>660</v>
      </c>
      <c r="K12" s="256">
        <v>784</v>
      </c>
      <c r="L12" s="258" t="s">
        <v>660</v>
      </c>
      <c r="M12" s="256">
        <v>801</v>
      </c>
      <c r="N12" s="258" t="s">
        <v>660</v>
      </c>
    </row>
    <row r="13" spans="1:14" ht="12.75">
      <c r="A13" s="256" t="s">
        <v>661</v>
      </c>
      <c r="B13" s="405" t="s">
        <v>662</v>
      </c>
      <c r="C13" s="405"/>
      <c r="D13" s="405"/>
      <c r="E13" s="259">
        <v>734</v>
      </c>
      <c r="F13" s="260" t="s">
        <v>660</v>
      </c>
      <c r="G13" s="259">
        <v>751</v>
      </c>
      <c r="H13" s="260" t="s">
        <v>660</v>
      </c>
      <c r="I13" s="259">
        <v>768</v>
      </c>
      <c r="J13" s="260" t="s">
        <v>660</v>
      </c>
      <c r="K13" s="256">
        <v>785</v>
      </c>
      <c r="L13" s="260" t="s">
        <v>660</v>
      </c>
      <c r="M13" s="259">
        <v>802</v>
      </c>
      <c r="N13" s="260" t="s">
        <v>660</v>
      </c>
    </row>
    <row r="14" spans="1:14" ht="12.75">
      <c r="A14" s="256" t="s">
        <v>663</v>
      </c>
      <c r="B14" s="405" t="s">
        <v>664</v>
      </c>
      <c r="C14" s="405"/>
      <c r="D14" s="405"/>
      <c r="E14" s="259">
        <v>735</v>
      </c>
      <c r="F14" s="260" t="s">
        <v>660</v>
      </c>
      <c r="G14" s="259">
        <v>752</v>
      </c>
      <c r="H14" s="260" t="s">
        <v>660</v>
      </c>
      <c r="I14" s="259">
        <v>769</v>
      </c>
      <c r="J14" s="260" t="s">
        <v>660</v>
      </c>
      <c r="K14" s="256">
        <v>786</v>
      </c>
      <c r="L14" s="260" t="s">
        <v>660</v>
      </c>
      <c r="M14" s="259">
        <v>803</v>
      </c>
      <c r="N14" s="260" t="s">
        <v>660</v>
      </c>
    </row>
    <row r="15" spans="1:14" ht="12.75">
      <c r="A15" s="256" t="s">
        <v>665</v>
      </c>
      <c r="B15" s="406" t="s">
        <v>666</v>
      </c>
      <c r="C15" s="407"/>
      <c r="D15" s="408"/>
      <c r="E15" s="256">
        <v>736</v>
      </c>
      <c r="F15" s="256" t="s">
        <v>660</v>
      </c>
      <c r="G15" s="256">
        <v>753</v>
      </c>
      <c r="H15" s="256" t="s">
        <v>660</v>
      </c>
      <c r="I15" s="256">
        <v>770</v>
      </c>
      <c r="J15" s="256" t="s">
        <v>660</v>
      </c>
      <c r="K15" s="256">
        <v>787</v>
      </c>
      <c r="L15" s="256" t="s">
        <v>660</v>
      </c>
      <c r="M15" s="256">
        <v>804</v>
      </c>
      <c r="N15" s="256" t="s">
        <v>660</v>
      </c>
    </row>
    <row r="16" spans="1:14" ht="12.75">
      <c r="A16" s="256" t="s">
        <v>667</v>
      </c>
      <c r="B16" s="406" t="s">
        <v>668</v>
      </c>
      <c r="C16" s="407"/>
      <c r="D16" s="408"/>
      <c r="E16" s="256">
        <v>737</v>
      </c>
      <c r="F16" s="256" t="s">
        <v>660</v>
      </c>
      <c r="G16" s="256">
        <v>754</v>
      </c>
      <c r="H16" s="256" t="s">
        <v>660</v>
      </c>
      <c r="I16" s="256">
        <v>771</v>
      </c>
      <c r="J16" s="256" t="s">
        <v>660</v>
      </c>
      <c r="K16" s="256">
        <v>788</v>
      </c>
      <c r="L16" s="256" t="s">
        <v>660</v>
      </c>
      <c r="M16" s="256">
        <v>805</v>
      </c>
      <c r="N16" s="256" t="s">
        <v>660</v>
      </c>
    </row>
    <row r="17" spans="1:14" ht="12.75">
      <c r="A17" s="255" t="s">
        <v>669</v>
      </c>
      <c r="B17" s="409" t="s">
        <v>647</v>
      </c>
      <c r="C17" s="410"/>
      <c r="D17" s="411"/>
      <c r="E17" s="255">
        <v>738</v>
      </c>
      <c r="F17" s="270"/>
      <c r="G17" s="255">
        <v>755</v>
      </c>
      <c r="H17" s="270"/>
      <c r="I17" s="255">
        <v>772</v>
      </c>
      <c r="J17" s="270"/>
      <c r="K17" s="255">
        <v>789</v>
      </c>
      <c r="L17" s="270"/>
      <c r="M17" s="255">
        <v>806</v>
      </c>
      <c r="N17" s="270"/>
    </row>
    <row r="18" spans="1:14" ht="22.5">
      <c r="A18" s="271">
        <v>1</v>
      </c>
      <c r="B18" s="272" t="s">
        <v>654</v>
      </c>
      <c r="C18" s="271" t="s">
        <v>557</v>
      </c>
      <c r="D18" s="271" t="s">
        <v>638</v>
      </c>
      <c r="E18" s="256"/>
      <c r="F18" s="273">
        <v>0</v>
      </c>
      <c r="G18" s="256"/>
      <c r="H18" s="274">
        <v>148709.01</v>
      </c>
      <c r="I18" s="256"/>
      <c r="J18" s="274">
        <v>155004.75</v>
      </c>
      <c r="K18" s="256"/>
      <c r="L18" s="273">
        <v>1.73897</v>
      </c>
      <c r="M18" s="256"/>
      <c r="N18" s="273">
        <v>1.009053</v>
      </c>
    </row>
    <row r="19" spans="1:14" ht="12.75">
      <c r="A19" s="271">
        <v>2</v>
      </c>
      <c r="B19" s="272" t="s">
        <v>648</v>
      </c>
      <c r="C19" s="271" t="s">
        <v>557</v>
      </c>
      <c r="D19" s="271" t="s">
        <v>639</v>
      </c>
      <c r="E19" s="256"/>
      <c r="F19" s="273">
        <v>0</v>
      </c>
      <c r="G19" s="256"/>
      <c r="H19" s="274">
        <v>54273.65</v>
      </c>
      <c r="I19" s="256"/>
      <c r="J19" s="274">
        <v>52524.13</v>
      </c>
      <c r="K19" s="256"/>
      <c r="L19" s="273">
        <v>0.069102</v>
      </c>
      <c r="M19" s="256"/>
      <c r="N19" s="273">
        <v>0.341923</v>
      </c>
    </row>
    <row r="20" spans="1:14" ht="12.75">
      <c r="A20" s="271">
        <v>3</v>
      </c>
      <c r="B20" s="272" t="s">
        <v>649</v>
      </c>
      <c r="C20" s="271" t="s">
        <v>557</v>
      </c>
      <c r="D20" s="271" t="s">
        <v>640</v>
      </c>
      <c r="E20" s="256"/>
      <c r="F20" s="273">
        <v>0</v>
      </c>
      <c r="G20" s="256"/>
      <c r="H20" s="274">
        <v>20587.02</v>
      </c>
      <c r="I20" s="256"/>
      <c r="J20" s="274">
        <v>20696.07</v>
      </c>
      <c r="K20" s="256"/>
      <c r="L20" s="273">
        <v>0.069237</v>
      </c>
      <c r="M20" s="256"/>
      <c r="N20" s="273">
        <v>0.134728</v>
      </c>
    </row>
    <row r="21" spans="1:14" ht="22.5">
      <c r="A21" s="271">
        <v>4</v>
      </c>
      <c r="B21" s="272" t="s">
        <v>650</v>
      </c>
      <c r="C21" s="271" t="s">
        <v>557</v>
      </c>
      <c r="D21" s="271" t="s">
        <v>642</v>
      </c>
      <c r="E21" s="256"/>
      <c r="F21" s="273">
        <v>0</v>
      </c>
      <c r="G21" s="256"/>
      <c r="H21" s="274">
        <v>15146.69</v>
      </c>
      <c r="I21" s="256"/>
      <c r="J21" s="274">
        <v>14306.9</v>
      </c>
      <c r="K21" s="256"/>
      <c r="L21" s="273">
        <v>0.07557</v>
      </c>
      <c r="M21" s="256"/>
      <c r="N21" s="273">
        <v>0.093135</v>
      </c>
    </row>
    <row r="22" spans="1:14" ht="12.75">
      <c r="A22" s="256" t="s">
        <v>670</v>
      </c>
      <c r="B22" s="405" t="s">
        <v>122</v>
      </c>
      <c r="C22" s="405"/>
      <c r="D22" s="405"/>
      <c r="E22" s="256">
        <v>739</v>
      </c>
      <c r="F22" s="258" t="s">
        <v>660</v>
      </c>
      <c r="G22" s="256">
        <v>756</v>
      </c>
      <c r="H22" s="258" t="s">
        <v>660</v>
      </c>
      <c r="I22" s="256">
        <v>773</v>
      </c>
      <c r="J22" s="258" t="s">
        <v>660</v>
      </c>
      <c r="K22" s="256">
        <v>790</v>
      </c>
      <c r="L22" s="258" t="s">
        <v>660</v>
      </c>
      <c r="M22" s="256">
        <v>807</v>
      </c>
      <c r="N22" s="261"/>
    </row>
    <row r="23" spans="1:14" ht="12.75">
      <c r="A23" s="256" t="s">
        <v>671</v>
      </c>
      <c r="B23" s="405" t="s">
        <v>651</v>
      </c>
      <c r="C23" s="405"/>
      <c r="D23" s="405"/>
      <c r="E23" s="256">
        <v>740</v>
      </c>
      <c r="F23" s="262">
        <v>0</v>
      </c>
      <c r="G23" s="256">
        <v>757</v>
      </c>
      <c r="H23" s="274">
        <v>238716.37</v>
      </c>
      <c r="I23" s="256">
        <v>774</v>
      </c>
      <c r="J23" s="274">
        <v>242531.85</v>
      </c>
      <c r="K23" s="256">
        <v>791</v>
      </c>
      <c r="L23" s="263"/>
      <c r="M23" s="256">
        <v>808</v>
      </c>
      <c r="N23" s="275">
        <v>0.015788</v>
      </c>
    </row>
    <row r="24" spans="1:14" ht="12.75">
      <c r="A24" s="256" t="s">
        <v>4</v>
      </c>
      <c r="B24" s="412" t="s">
        <v>672</v>
      </c>
      <c r="C24" s="412"/>
      <c r="D24" s="412"/>
      <c r="E24" s="256">
        <v>741</v>
      </c>
      <c r="F24" s="258" t="s">
        <v>660</v>
      </c>
      <c r="G24" s="256">
        <v>758</v>
      </c>
      <c r="H24" s="258" t="s">
        <v>660</v>
      </c>
      <c r="I24" s="256">
        <v>775</v>
      </c>
      <c r="J24" s="258" t="s">
        <v>660</v>
      </c>
      <c r="K24" s="256">
        <v>792</v>
      </c>
      <c r="L24" s="258" t="s">
        <v>660</v>
      </c>
      <c r="M24" s="256">
        <v>809</v>
      </c>
      <c r="N24" s="258" t="s">
        <v>660</v>
      </c>
    </row>
    <row r="25" spans="1:14" ht="12.75">
      <c r="A25" s="256" t="s">
        <v>661</v>
      </c>
      <c r="B25" s="405" t="s">
        <v>662</v>
      </c>
      <c r="C25" s="405"/>
      <c r="D25" s="405"/>
      <c r="E25" s="259">
        <v>742</v>
      </c>
      <c r="F25" s="260" t="s">
        <v>660</v>
      </c>
      <c r="G25" s="259">
        <v>759</v>
      </c>
      <c r="H25" s="260" t="s">
        <v>660</v>
      </c>
      <c r="I25" s="259">
        <v>776</v>
      </c>
      <c r="J25" s="260" t="s">
        <v>660</v>
      </c>
      <c r="K25" s="259">
        <v>793</v>
      </c>
      <c r="L25" s="260" t="s">
        <v>660</v>
      </c>
      <c r="M25" s="259">
        <v>810</v>
      </c>
      <c r="N25" s="260" t="s">
        <v>660</v>
      </c>
    </row>
    <row r="26" spans="1:14" ht="12.75">
      <c r="A26" s="256" t="s">
        <v>663</v>
      </c>
      <c r="B26" s="405" t="s">
        <v>664</v>
      </c>
      <c r="C26" s="405"/>
      <c r="D26" s="405"/>
      <c r="E26" s="259">
        <v>743</v>
      </c>
      <c r="F26" s="260" t="s">
        <v>660</v>
      </c>
      <c r="G26" s="259">
        <v>760</v>
      </c>
      <c r="H26" s="260" t="s">
        <v>660</v>
      </c>
      <c r="I26" s="259">
        <v>777</v>
      </c>
      <c r="J26" s="260" t="s">
        <v>660</v>
      </c>
      <c r="K26" s="259">
        <v>794</v>
      </c>
      <c r="L26" s="260" t="s">
        <v>660</v>
      </c>
      <c r="M26" s="259">
        <v>811</v>
      </c>
      <c r="N26" s="260" t="s">
        <v>660</v>
      </c>
    </row>
    <row r="27" spans="1:14" ht="12.75">
      <c r="A27" s="256" t="s">
        <v>665</v>
      </c>
      <c r="B27" s="405" t="s">
        <v>666</v>
      </c>
      <c r="C27" s="405"/>
      <c r="D27" s="405"/>
      <c r="E27" s="259">
        <v>744</v>
      </c>
      <c r="F27" s="260" t="s">
        <v>660</v>
      </c>
      <c r="G27" s="259">
        <v>761</v>
      </c>
      <c r="H27" s="260" t="s">
        <v>660</v>
      </c>
      <c r="I27" s="259">
        <v>778</v>
      </c>
      <c r="J27" s="260" t="s">
        <v>660</v>
      </c>
      <c r="K27" s="259">
        <v>795</v>
      </c>
      <c r="L27" s="260" t="s">
        <v>660</v>
      </c>
      <c r="M27" s="259">
        <v>812</v>
      </c>
      <c r="N27" s="260" t="s">
        <v>660</v>
      </c>
    </row>
    <row r="28" spans="1:14" ht="12.75">
      <c r="A28" s="256" t="s">
        <v>667</v>
      </c>
      <c r="B28" s="405" t="s">
        <v>668</v>
      </c>
      <c r="C28" s="405"/>
      <c r="D28" s="405"/>
      <c r="E28" s="259">
        <v>745</v>
      </c>
      <c r="F28" s="260" t="s">
        <v>660</v>
      </c>
      <c r="G28" s="259">
        <v>762</v>
      </c>
      <c r="H28" s="260" t="s">
        <v>660</v>
      </c>
      <c r="I28" s="259">
        <v>779</v>
      </c>
      <c r="J28" s="260" t="s">
        <v>660</v>
      </c>
      <c r="K28" s="259">
        <v>796</v>
      </c>
      <c r="L28" s="260" t="s">
        <v>660</v>
      </c>
      <c r="M28" s="259">
        <v>813</v>
      </c>
      <c r="N28" s="260" t="s">
        <v>660</v>
      </c>
    </row>
    <row r="29" spans="1:14" ht="12.75">
      <c r="A29" s="256" t="s">
        <v>669</v>
      </c>
      <c r="B29" s="415" t="s">
        <v>647</v>
      </c>
      <c r="C29" s="415"/>
      <c r="D29" s="415"/>
      <c r="E29" s="256">
        <v>746</v>
      </c>
      <c r="F29" s="258"/>
      <c r="G29" s="256">
        <v>763</v>
      </c>
      <c r="H29" s="258"/>
      <c r="I29" s="256">
        <v>780</v>
      </c>
      <c r="J29" s="258"/>
      <c r="K29" s="256">
        <v>797</v>
      </c>
      <c r="L29" s="264"/>
      <c r="M29" s="256">
        <v>814</v>
      </c>
      <c r="N29" s="258"/>
    </row>
    <row r="30" spans="1:14" ht="12.75">
      <c r="A30" s="256">
        <v>1</v>
      </c>
      <c r="B30" s="272" t="s">
        <v>652</v>
      </c>
      <c r="C30" s="271" t="s">
        <v>558</v>
      </c>
      <c r="D30" s="271" t="s">
        <v>641</v>
      </c>
      <c r="E30" s="256"/>
      <c r="F30" s="265">
        <v>0</v>
      </c>
      <c r="G30" s="258"/>
      <c r="H30" s="274">
        <v>753919.67</v>
      </c>
      <c r="I30" s="258"/>
      <c r="J30" s="274">
        <v>703601.5</v>
      </c>
      <c r="K30" s="258"/>
      <c r="L30" s="273">
        <v>12.268886</v>
      </c>
      <c r="M30" s="258"/>
      <c r="N30" s="273">
        <v>4.580319</v>
      </c>
    </row>
    <row r="31" spans="1:14" ht="12.75">
      <c r="A31" s="256" t="s">
        <v>670</v>
      </c>
      <c r="B31" s="416" t="s">
        <v>122</v>
      </c>
      <c r="C31" s="416"/>
      <c r="D31" s="416"/>
      <c r="E31" s="256">
        <v>747</v>
      </c>
      <c r="F31" s="258" t="s">
        <v>660</v>
      </c>
      <c r="G31" s="256">
        <v>764</v>
      </c>
      <c r="H31" s="258" t="s">
        <v>660</v>
      </c>
      <c r="I31" s="256">
        <v>781</v>
      </c>
      <c r="J31" s="258" t="s">
        <v>660</v>
      </c>
      <c r="K31" s="256">
        <v>798</v>
      </c>
      <c r="L31" s="258" t="s">
        <v>660</v>
      </c>
      <c r="M31" s="256">
        <v>815</v>
      </c>
      <c r="N31" s="258" t="s">
        <v>660</v>
      </c>
    </row>
    <row r="32" spans="1:14" ht="12.75">
      <c r="A32" s="256" t="s">
        <v>671</v>
      </c>
      <c r="B32" s="415" t="s">
        <v>653</v>
      </c>
      <c r="C32" s="415"/>
      <c r="D32" s="415"/>
      <c r="E32" s="256">
        <v>748</v>
      </c>
      <c r="F32" s="266">
        <v>0</v>
      </c>
      <c r="G32" s="256">
        <v>765</v>
      </c>
      <c r="H32" s="274">
        <v>753919.67</v>
      </c>
      <c r="I32" s="256">
        <v>782</v>
      </c>
      <c r="J32" s="274">
        <v>703601.5</v>
      </c>
      <c r="K32" s="256">
        <v>799</v>
      </c>
      <c r="L32" s="258"/>
      <c r="M32" s="256">
        <v>816</v>
      </c>
      <c r="N32" s="275">
        <v>0.045803</v>
      </c>
    </row>
    <row r="33" spans="1:14" ht="12.75">
      <c r="A33" s="256" t="s">
        <v>106</v>
      </c>
      <c r="B33" s="412" t="s">
        <v>673</v>
      </c>
      <c r="C33" s="412"/>
      <c r="D33" s="412"/>
      <c r="E33" s="256">
        <v>749</v>
      </c>
      <c r="F33" s="266">
        <v>0</v>
      </c>
      <c r="G33" s="256">
        <v>766</v>
      </c>
      <c r="H33" s="274">
        <v>992636.04</v>
      </c>
      <c r="I33" s="256">
        <v>783</v>
      </c>
      <c r="J33" s="274">
        <v>946133.35</v>
      </c>
      <c r="K33" s="256">
        <v>800</v>
      </c>
      <c r="L33" s="267"/>
      <c r="M33" s="256">
        <v>817</v>
      </c>
      <c r="N33" s="275">
        <v>0.061592</v>
      </c>
    </row>
    <row r="34" spans="1:14" ht="12.7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</row>
    <row r="35" spans="1:14" ht="12.75">
      <c r="A35" s="268" t="s">
        <v>458</v>
      </c>
      <c r="B35" s="268"/>
      <c r="C35" s="268"/>
      <c r="D35" s="268" t="s">
        <v>460</v>
      </c>
      <c r="E35" s="268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 ht="12.75">
      <c r="A36" s="268" t="s">
        <v>518</v>
      </c>
      <c r="B36" s="268"/>
      <c r="C36" s="268"/>
      <c r="D36" s="253"/>
      <c r="E36" s="253"/>
      <c r="F36" s="253"/>
      <c r="G36" s="269" t="s">
        <v>222</v>
      </c>
      <c r="H36" s="253"/>
      <c r="I36" s="253"/>
      <c r="J36" s="253"/>
      <c r="K36" s="253"/>
      <c r="L36" s="253"/>
      <c r="M36" s="253"/>
      <c r="N36" s="253"/>
    </row>
    <row r="38" spans="1:14" ht="12.75">
      <c r="A38" s="253"/>
      <c r="B38" s="253" t="s">
        <v>479</v>
      </c>
      <c r="C38" s="253"/>
      <c r="D38" s="253"/>
      <c r="E38" s="253"/>
      <c r="F38" s="253"/>
      <c r="G38" s="253"/>
      <c r="H38" s="253"/>
      <c r="I38" s="253"/>
      <c r="J38" s="414" t="s">
        <v>459</v>
      </c>
      <c r="K38" s="414"/>
      <c r="L38" s="414"/>
      <c r="M38" s="414"/>
      <c r="N38" s="253"/>
    </row>
    <row r="39" spans="1:14" ht="12.75">
      <c r="A39" s="253"/>
      <c r="B39" s="253" t="s">
        <v>462</v>
      </c>
      <c r="C39" s="253"/>
      <c r="D39" s="253"/>
      <c r="E39" s="253"/>
      <c r="F39" s="253"/>
      <c r="G39" s="253"/>
      <c r="H39" s="253"/>
      <c r="I39" s="253"/>
      <c r="J39" s="413" t="s">
        <v>440</v>
      </c>
      <c r="K39" s="413"/>
      <c r="L39" s="413"/>
      <c r="M39" s="413"/>
      <c r="N39" s="253"/>
    </row>
    <row r="40" spans="1:14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</row>
    <row r="41" spans="1:14" ht="12.75">
      <c r="A41" s="253"/>
      <c r="H41" s="253"/>
      <c r="I41" s="253"/>
      <c r="J41" s="253"/>
      <c r="K41" s="253"/>
      <c r="L41" s="253"/>
      <c r="M41" s="253"/>
      <c r="N41" s="253"/>
    </row>
  </sheetData>
  <sheetProtection/>
  <mergeCells count="32">
    <mergeCell ref="J39:M39"/>
    <mergeCell ref="J38:M38"/>
    <mergeCell ref="B29:D29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3:D13"/>
    <mergeCell ref="B14:D14"/>
    <mergeCell ref="B15:D15"/>
    <mergeCell ref="B16:D16"/>
    <mergeCell ref="B17:D17"/>
    <mergeCell ref="B22:D22"/>
    <mergeCell ref="K9:K11"/>
    <mergeCell ref="L9:L10"/>
    <mergeCell ref="M9:M11"/>
    <mergeCell ref="N9:N10"/>
    <mergeCell ref="B11:D11"/>
    <mergeCell ref="B12:D12"/>
    <mergeCell ref="I9:I11"/>
    <mergeCell ref="J9:J10"/>
    <mergeCell ref="A9:A10"/>
    <mergeCell ref="B9:D9"/>
    <mergeCell ref="E9:E11"/>
    <mergeCell ref="F9:F10"/>
    <mergeCell ref="G9:G11"/>
    <mergeCell ref="H9:H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491</v>
      </c>
      <c r="B1" s="4"/>
      <c r="E1" s="226"/>
      <c r="F1" s="226"/>
      <c r="G1" s="226"/>
      <c r="H1" s="226"/>
      <c r="I1" s="226"/>
    </row>
    <row r="2" spans="1:9" ht="12.75">
      <c r="A2" s="4" t="s">
        <v>489</v>
      </c>
      <c r="B2" s="4"/>
      <c r="E2" s="226"/>
      <c r="F2" s="226"/>
      <c r="G2" s="226"/>
      <c r="H2" s="226"/>
      <c r="I2" s="226"/>
    </row>
    <row r="3" spans="1:9" ht="12.75">
      <c r="A3" s="4" t="s">
        <v>328</v>
      </c>
      <c r="B3" s="4"/>
      <c r="E3" s="226"/>
      <c r="F3" s="226"/>
      <c r="G3" s="226"/>
      <c r="H3" s="226"/>
      <c r="I3" s="226"/>
    </row>
    <row r="4" spans="1:9" ht="12.75">
      <c r="A4" s="4" t="s">
        <v>329</v>
      </c>
      <c r="B4" s="4"/>
      <c r="E4" s="226"/>
      <c r="F4" s="226"/>
      <c r="G4" s="226"/>
      <c r="H4" s="226"/>
      <c r="I4" s="226"/>
    </row>
    <row r="5" spans="1:7" ht="12.75">
      <c r="A5" s="4"/>
      <c r="B5" s="4"/>
      <c r="F5" s="77"/>
      <c r="G5" s="77"/>
    </row>
    <row r="6" spans="1:7" ht="12.75">
      <c r="A6" s="4"/>
      <c r="B6" s="4"/>
      <c r="F6" s="77"/>
      <c r="G6" s="77"/>
    </row>
    <row r="7" spans="1:2" ht="12.75">
      <c r="A7" s="4"/>
      <c r="B7" s="4"/>
    </row>
    <row r="8" spans="1:9" ht="12.75">
      <c r="A8" s="417" t="s">
        <v>44</v>
      </c>
      <c r="B8" s="417"/>
      <c r="C8" s="417"/>
      <c r="D8" s="417"/>
      <c r="E8" s="417"/>
      <c r="F8" s="417"/>
      <c r="G8" s="417"/>
      <c r="H8" s="417"/>
      <c r="I8" s="417"/>
    </row>
    <row r="9" spans="1:9" ht="12.75">
      <c r="A9" s="417" t="s">
        <v>43</v>
      </c>
      <c r="B9" s="417"/>
      <c r="C9" s="417"/>
      <c r="D9" s="417"/>
      <c r="E9" s="417"/>
      <c r="F9" s="417"/>
      <c r="G9" s="417"/>
      <c r="H9" s="417"/>
      <c r="I9" s="417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421" t="s">
        <v>0</v>
      </c>
      <c r="C11" s="422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419"/>
      <c r="C12" s="420"/>
      <c r="D12" s="1"/>
      <c r="E12" s="1"/>
      <c r="F12" s="1"/>
      <c r="G12" s="1"/>
      <c r="H12" s="1"/>
      <c r="I12" s="1"/>
    </row>
    <row r="13" spans="2:9" ht="12.75">
      <c r="B13" s="419"/>
      <c r="C13" s="420"/>
      <c r="D13" s="1"/>
      <c r="E13" s="1"/>
      <c r="F13" s="1"/>
      <c r="G13" s="1"/>
      <c r="H13" s="1"/>
      <c r="I13" s="1"/>
    </row>
    <row r="14" spans="2:9" ht="12.75">
      <c r="B14" s="419"/>
      <c r="C14" s="420"/>
      <c r="D14" s="1"/>
      <c r="E14" s="1"/>
      <c r="F14" s="1"/>
      <c r="G14" s="1"/>
      <c r="H14" s="1"/>
      <c r="I14" s="1"/>
    </row>
    <row r="15" spans="2:9" ht="12.75">
      <c r="B15" s="423" t="s">
        <v>132</v>
      </c>
      <c r="C15" s="424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421" t="s">
        <v>0</v>
      </c>
      <c r="C18" s="422"/>
      <c r="D18" s="421" t="s">
        <v>123</v>
      </c>
      <c r="E18" s="422"/>
      <c r="F18" s="421" t="s">
        <v>125</v>
      </c>
      <c r="G18" s="422"/>
      <c r="H18" s="107" t="s">
        <v>430</v>
      </c>
      <c r="I18" s="20" t="s">
        <v>133</v>
      </c>
    </row>
    <row r="19" spans="2:9" ht="12.75">
      <c r="B19" s="419"/>
      <c r="C19" s="420"/>
      <c r="D19" s="419"/>
      <c r="E19" s="420"/>
      <c r="F19" s="419"/>
      <c r="G19" s="420"/>
      <c r="H19" s="22"/>
      <c r="I19" s="21"/>
    </row>
    <row r="20" spans="2:9" ht="12.75">
      <c r="B20" s="419"/>
      <c r="C20" s="420"/>
      <c r="D20" s="419"/>
      <c r="E20" s="420"/>
      <c r="F20" s="419"/>
      <c r="G20" s="420"/>
      <c r="H20" s="22"/>
      <c r="I20" s="21"/>
    </row>
    <row r="22" spans="1:9" ht="45.75" customHeight="1">
      <c r="A22" s="4" t="s">
        <v>163</v>
      </c>
      <c r="D22" s="112"/>
      <c r="E22" s="418" t="s">
        <v>40</v>
      </c>
      <c r="F22" s="418"/>
      <c r="G22" s="112"/>
      <c r="H22" s="282" t="s">
        <v>368</v>
      </c>
      <c r="I22" s="283"/>
    </row>
    <row r="23" spans="1:13" ht="12.75">
      <c r="A23" s="4" t="s">
        <v>518</v>
      </c>
      <c r="B23" s="4"/>
      <c r="C23" s="4"/>
      <c r="D23" s="19"/>
      <c r="E23" s="19"/>
      <c r="F23" s="418" t="s">
        <v>41</v>
      </c>
      <c r="G23" s="418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B16">
      <selection activeCell="C50" sqref="C50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491</v>
      </c>
      <c r="C1" s="4"/>
      <c r="F1" s="226"/>
      <c r="G1" s="226"/>
      <c r="H1" s="226"/>
      <c r="I1" s="226"/>
      <c r="J1" s="226"/>
    </row>
    <row r="2" spans="2:10" ht="12.75">
      <c r="B2" s="4" t="s">
        <v>489</v>
      </c>
      <c r="C2" s="4"/>
      <c r="F2" s="226"/>
      <c r="G2" s="226"/>
      <c r="H2" s="226"/>
      <c r="I2" s="226"/>
      <c r="J2" s="226"/>
    </row>
    <row r="3" spans="2:10" ht="12.75">
      <c r="B3" s="4" t="s">
        <v>328</v>
      </c>
      <c r="C3" s="4"/>
      <c r="F3" s="226"/>
      <c r="G3" s="226"/>
      <c r="H3" s="226"/>
      <c r="I3" s="226"/>
      <c r="J3" s="226"/>
    </row>
    <row r="4" spans="2:10" ht="12.75">
      <c r="B4" s="4" t="s">
        <v>329</v>
      </c>
      <c r="C4" s="4"/>
      <c r="F4" s="226"/>
      <c r="G4" s="226"/>
      <c r="H4" s="226"/>
      <c r="I4" s="226"/>
      <c r="J4" s="226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17" t="s">
        <v>149</v>
      </c>
      <c r="C8" s="417"/>
      <c r="D8" s="417"/>
      <c r="E8" s="417"/>
      <c r="F8" s="417"/>
      <c r="G8" s="417"/>
    </row>
    <row r="9" spans="2:7" ht="13.5" customHeight="1">
      <c r="B9" s="293" t="s">
        <v>494</v>
      </c>
      <c r="C9" s="440"/>
      <c r="D9" s="440"/>
      <c r="E9" s="440"/>
      <c r="F9" s="440"/>
      <c r="G9" s="440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32" t="s">
        <v>59</v>
      </c>
      <c r="F19" s="432"/>
      <c r="G19" s="432"/>
    </row>
    <row r="20" spans="2:7" ht="12.75">
      <c r="B20" s="433" t="s">
        <v>433</v>
      </c>
      <c r="C20" s="434"/>
      <c r="D20" s="434"/>
      <c r="E20" s="434"/>
      <c r="F20" s="434"/>
      <c r="G20" s="435"/>
    </row>
    <row r="21" spans="2:7" ht="22.5">
      <c r="B21" s="6" t="s">
        <v>150</v>
      </c>
      <c r="C21" s="107" t="s">
        <v>158</v>
      </c>
      <c r="D21" s="441" t="s">
        <v>434</v>
      </c>
      <c r="E21" s="422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425">
        <v>3</v>
      </c>
      <c r="E22" s="426"/>
      <c r="F22" s="16">
        <v>4</v>
      </c>
      <c r="G22" s="16">
        <v>5</v>
      </c>
    </row>
    <row r="23" spans="2:7" ht="12.75">
      <c r="B23" s="16">
        <v>1</v>
      </c>
      <c r="C23" s="2"/>
      <c r="D23" s="425"/>
      <c r="E23" s="426"/>
      <c r="F23" s="2"/>
      <c r="G23" s="2"/>
    </row>
    <row r="24" spans="2:7" ht="12.75">
      <c r="B24" s="16">
        <v>2</v>
      </c>
      <c r="C24" s="2"/>
      <c r="D24" s="425"/>
      <c r="E24" s="426"/>
      <c r="F24" s="2"/>
      <c r="G24" s="2"/>
    </row>
    <row r="25" spans="2:7" ht="12.75">
      <c r="B25" s="16">
        <v>3</v>
      </c>
      <c r="C25" s="2"/>
      <c r="D25" s="425"/>
      <c r="E25" s="426"/>
      <c r="F25" s="2"/>
      <c r="G25" s="2"/>
    </row>
    <row r="26" spans="2:7" ht="12.75">
      <c r="B26" s="16">
        <v>4</v>
      </c>
      <c r="C26" s="105" t="s">
        <v>436</v>
      </c>
      <c r="D26" s="425"/>
      <c r="E26" s="426"/>
      <c r="F26" s="2"/>
      <c r="G26" s="2"/>
    </row>
    <row r="27" spans="2:7" ht="12.75">
      <c r="B27" s="433" t="s">
        <v>437</v>
      </c>
      <c r="C27" s="434"/>
      <c r="D27" s="434"/>
      <c r="E27" s="434"/>
      <c r="F27" s="434"/>
      <c r="G27" s="435"/>
    </row>
    <row r="28" spans="2:7" ht="22.5">
      <c r="B28" s="6" t="s">
        <v>150</v>
      </c>
      <c r="C28" s="107" t="s">
        <v>158</v>
      </c>
      <c r="D28" s="421" t="s">
        <v>153</v>
      </c>
      <c r="E28" s="422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25">
        <v>3</v>
      </c>
      <c r="E29" s="426"/>
      <c r="F29" s="16">
        <v>4</v>
      </c>
      <c r="G29" s="16">
        <v>5</v>
      </c>
    </row>
    <row r="30" spans="2:7" ht="12.75">
      <c r="B30" s="16">
        <v>1</v>
      </c>
      <c r="C30" s="2"/>
      <c r="D30" s="425"/>
      <c r="E30" s="426"/>
      <c r="F30" s="2"/>
      <c r="G30" s="2"/>
    </row>
    <row r="31" spans="2:7" ht="12.75">
      <c r="B31" s="16">
        <v>2</v>
      </c>
      <c r="C31" s="2"/>
      <c r="D31" s="425"/>
      <c r="E31" s="426"/>
      <c r="F31" s="2"/>
      <c r="G31" s="2"/>
    </row>
    <row r="32" spans="2:7" ht="12.75">
      <c r="B32" s="16">
        <v>3</v>
      </c>
      <c r="C32" s="2"/>
      <c r="D32" s="425"/>
      <c r="E32" s="426"/>
      <c r="F32" s="2"/>
      <c r="G32" s="2"/>
    </row>
    <row r="33" spans="2:7" ht="12.75">
      <c r="B33" s="16">
        <v>4</v>
      </c>
      <c r="C33" s="2" t="s">
        <v>157</v>
      </c>
      <c r="D33" s="425"/>
      <c r="E33" s="426"/>
      <c r="F33" s="2"/>
      <c r="G33" s="2"/>
    </row>
    <row r="34" spans="2:7" ht="12.75">
      <c r="B34" s="433" t="s">
        <v>438</v>
      </c>
      <c r="C34" s="435"/>
      <c r="D34" s="419"/>
      <c r="E34" s="420"/>
      <c r="F34" s="1"/>
      <c r="G34" s="1"/>
    </row>
    <row r="36" spans="2:7" ht="12.75">
      <c r="B36" s="37" t="s">
        <v>439</v>
      </c>
      <c r="E36" s="432" t="s">
        <v>509</v>
      </c>
      <c r="F36" s="432"/>
      <c r="G36" s="432"/>
    </row>
    <row r="37" spans="2:8" ht="12.75">
      <c r="B37" s="429" t="s">
        <v>159</v>
      </c>
      <c r="C37" s="430"/>
      <c r="D37" s="431"/>
      <c r="E37" s="436" t="s">
        <v>160</v>
      </c>
      <c r="F37" s="436"/>
      <c r="G37" s="436" t="s">
        <v>161</v>
      </c>
      <c r="H37" s="436"/>
    </row>
    <row r="38" spans="2:8" ht="12.75">
      <c r="B38" s="227" t="s">
        <v>490</v>
      </c>
      <c r="C38" s="228"/>
      <c r="D38" s="229"/>
      <c r="E38" s="8"/>
      <c r="F38" s="8"/>
      <c r="G38" s="227"/>
      <c r="H38" s="229"/>
    </row>
    <row r="39" spans="2:8" ht="12.75">
      <c r="B39" s="437" t="s">
        <v>441</v>
      </c>
      <c r="C39" s="438"/>
      <c r="D39" s="439"/>
      <c r="E39" s="444" t="s">
        <v>513</v>
      </c>
      <c r="F39" s="444"/>
      <c r="G39" s="427" t="s">
        <v>442</v>
      </c>
      <c r="H39" s="428"/>
    </row>
    <row r="40" spans="2:8" ht="12.75">
      <c r="B40" s="427" t="s">
        <v>444</v>
      </c>
      <c r="C40" s="438"/>
      <c r="D40" s="439"/>
      <c r="E40" s="442">
        <v>4000</v>
      </c>
      <c r="F40" s="443"/>
      <c r="G40" s="427" t="s">
        <v>443</v>
      </c>
      <c r="H40" s="428"/>
    </row>
    <row r="41" spans="2:8" ht="12.75">
      <c r="B41" s="437" t="s">
        <v>510</v>
      </c>
      <c r="C41" s="438"/>
      <c r="D41" s="439"/>
      <c r="E41" s="444" t="s">
        <v>511</v>
      </c>
      <c r="F41" s="444"/>
      <c r="G41" s="437" t="s">
        <v>512</v>
      </c>
      <c r="H41" s="428"/>
    </row>
    <row r="42" spans="2:8" ht="12.75">
      <c r="B42" s="427"/>
      <c r="C42" s="446"/>
      <c r="D42" s="428"/>
      <c r="E42" s="442"/>
      <c r="F42" s="443"/>
      <c r="G42" s="427"/>
      <c r="H42" s="428"/>
    </row>
    <row r="43" spans="2:8" ht="12.75">
      <c r="B43" s="120"/>
      <c r="C43" s="121"/>
      <c r="D43" s="122"/>
      <c r="E43" s="442"/>
      <c r="F43" s="443"/>
      <c r="G43" s="427"/>
      <c r="H43" s="428"/>
    </row>
    <row r="44" spans="2:8" ht="12.75">
      <c r="B44" s="437" t="s">
        <v>162</v>
      </c>
      <c r="C44" s="438"/>
      <c r="D44" s="439"/>
      <c r="E44" s="444" t="s">
        <v>514</v>
      </c>
      <c r="F44" s="444"/>
      <c r="G44" s="451"/>
      <c r="H44" s="451"/>
    </row>
    <row r="45" spans="2:8" ht="12.75">
      <c r="B45" s="419"/>
      <c r="C45" s="448"/>
      <c r="D45" s="420"/>
      <c r="E45" s="445"/>
      <c r="F45" s="445"/>
      <c r="G45" s="449"/>
      <c r="H45" s="450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447" t="s">
        <v>40</v>
      </c>
      <c r="E48" s="447"/>
      <c r="F48" s="118"/>
      <c r="G48" s="119"/>
      <c r="H48" s="119"/>
    </row>
    <row r="49" spans="2:8" ht="12.75">
      <c r="B49" s="4" t="s">
        <v>518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4">
    <mergeCell ref="E45:F45"/>
    <mergeCell ref="G43:H43"/>
    <mergeCell ref="B42:D42"/>
    <mergeCell ref="E42:F42"/>
    <mergeCell ref="D48:E48"/>
    <mergeCell ref="B44:D44"/>
    <mergeCell ref="B45:D45"/>
    <mergeCell ref="G45:H45"/>
    <mergeCell ref="G44:H44"/>
    <mergeCell ref="E44:F44"/>
    <mergeCell ref="E43:F43"/>
    <mergeCell ref="D33:E33"/>
    <mergeCell ref="B40:D40"/>
    <mergeCell ref="B34:C34"/>
    <mergeCell ref="D26:E26"/>
    <mergeCell ref="D34:E34"/>
    <mergeCell ref="E40:F40"/>
    <mergeCell ref="E41:F41"/>
    <mergeCell ref="E39:F39"/>
    <mergeCell ref="D32:E32"/>
    <mergeCell ref="B8:G8"/>
    <mergeCell ref="B9:G9"/>
    <mergeCell ref="E19:G19"/>
    <mergeCell ref="B20:G20"/>
    <mergeCell ref="D21:E21"/>
    <mergeCell ref="B39:D39"/>
    <mergeCell ref="G42:H42"/>
    <mergeCell ref="D29:E29"/>
    <mergeCell ref="B27:G27"/>
    <mergeCell ref="D28:E28"/>
    <mergeCell ref="E37:F37"/>
    <mergeCell ref="D30:E30"/>
    <mergeCell ref="G37:H37"/>
    <mergeCell ref="B41:D41"/>
    <mergeCell ref="G41:H41"/>
    <mergeCell ref="D31:E31"/>
    <mergeCell ref="G40:H40"/>
    <mergeCell ref="G39:H39"/>
    <mergeCell ref="B37:D37"/>
    <mergeCell ref="D22:E22"/>
    <mergeCell ref="E36:G36"/>
    <mergeCell ref="D23:E23"/>
    <mergeCell ref="D24:E24"/>
    <mergeCell ref="D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9">
      <selection activeCell="D70" sqref="D70:E70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79" t="s">
        <v>165</v>
      </c>
      <c r="B7" s="279"/>
      <c r="C7" s="279"/>
      <c r="D7" s="279"/>
      <c r="E7" s="279"/>
    </row>
    <row r="8" spans="1:5" ht="14.25" customHeight="1">
      <c r="A8" s="280" t="s">
        <v>166</v>
      </c>
      <c r="B8" s="280"/>
      <c r="C8" s="280"/>
      <c r="D8" s="280"/>
      <c r="E8" s="280"/>
    </row>
    <row r="9" spans="1:5" ht="14.25" customHeight="1">
      <c r="A9" s="280" t="s">
        <v>516</v>
      </c>
      <c r="B9" s="280"/>
      <c r="C9" s="280"/>
      <c r="D9" s="280"/>
      <c r="E9" s="280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295759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>
        <v>219260</v>
      </c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>
        <v>76499</v>
      </c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1188125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1188125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280526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6" t="s">
        <v>70</v>
      </c>
      <c r="D24" s="40">
        <v>255242</v>
      </c>
      <c r="E24" s="40"/>
    </row>
    <row r="25" spans="1:5" ht="12.75">
      <c r="A25" s="6">
        <v>601</v>
      </c>
      <c r="B25" s="2" t="s">
        <v>172</v>
      </c>
      <c r="C25" s="106" t="s">
        <v>71</v>
      </c>
      <c r="D25" s="40">
        <v>3013</v>
      </c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/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13235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2340+710+5986</f>
        <v>9036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618955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>
        <v>618955</v>
      </c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>
        <f>SUM(D14+D19-D23-D31)</f>
        <v>584403</v>
      </c>
      <c r="E35" s="29"/>
    </row>
    <row r="36" spans="1:5" ht="12.75">
      <c r="A36" s="6"/>
      <c r="B36" s="105" t="s">
        <v>380</v>
      </c>
      <c r="C36" s="106" t="s">
        <v>82</v>
      </c>
      <c r="D36" s="29"/>
      <c r="E36" s="29">
        <f>SUM(E23+E31-E14)</f>
        <v>0</v>
      </c>
    </row>
    <row r="37" spans="1:5" ht="12.75">
      <c r="A37" s="6"/>
      <c r="B37" s="26" t="s">
        <v>381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382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383</v>
      </c>
      <c r="C43" s="106" t="s">
        <v>89</v>
      </c>
      <c r="D43" s="48">
        <f>D35</f>
        <v>584403</v>
      </c>
      <c r="E43" s="48">
        <f>E35</f>
        <v>0</v>
      </c>
    </row>
    <row r="44" spans="1:5" ht="22.5">
      <c r="A44" s="6"/>
      <c r="B44" s="108" t="s">
        <v>384</v>
      </c>
      <c r="C44" s="106" t="s">
        <v>90</v>
      </c>
      <c r="D44" s="48">
        <f>D36</f>
        <v>0</v>
      </c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f>D43</f>
        <v>584403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0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3184515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>
        <v>3184515</v>
      </c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4771528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4771528</v>
      </c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/>
      <c r="E63" s="29"/>
    </row>
    <row r="64" spans="1:5" ht="12.75">
      <c r="A64" s="6"/>
      <c r="B64" s="55" t="s">
        <v>395</v>
      </c>
      <c r="C64" s="106" t="s">
        <v>215</v>
      </c>
      <c r="D64" s="29">
        <f>SUM(D57-D51)</f>
        <v>1587013</v>
      </c>
      <c r="E64" s="29">
        <f>E57-E51</f>
        <v>0</v>
      </c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D64-D49</f>
        <v>1002610</v>
      </c>
      <c r="E66" s="29">
        <f>SUM(E50+E64)</f>
        <v>0</v>
      </c>
    </row>
    <row r="67" spans="1:5" ht="12.75">
      <c r="A67" s="6"/>
      <c r="B67" s="55" t="s">
        <v>194</v>
      </c>
      <c r="C67" s="106" t="s">
        <v>218</v>
      </c>
      <c r="D67" s="29">
        <f>SUM(D49/'bilans stanja'!E77)</f>
        <v>0.005938264497458098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81" t="s">
        <v>164</v>
      </c>
      <c r="C70" s="281"/>
      <c r="D70" s="282" t="s">
        <v>368</v>
      </c>
      <c r="E70" s="283"/>
      <c r="F70" s="4"/>
      <c r="G70" s="4"/>
      <c r="H70" s="4"/>
      <c r="I70" s="4"/>
      <c r="J70" s="4"/>
    </row>
    <row r="71" spans="1:10" ht="12.75">
      <c r="A71" s="4" t="s">
        <v>517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79" t="s">
        <v>11</v>
      </c>
      <c r="B8" s="279"/>
      <c r="C8" s="279"/>
      <c r="D8" s="279"/>
      <c r="E8" s="279"/>
    </row>
    <row r="9" spans="1:5" ht="12.75">
      <c r="A9" s="279" t="s">
        <v>519</v>
      </c>
      <c r="B9" s="279"/>
      <c r="C9" s="279"/>
      <c r="D9" s="279"/>
      <c r="E9" s="279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-1012749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584403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-1384442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-212710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>
        <v>4053429</v>
      </c>
      <c r="E21" s="29">
        <v>0</v>
      </c>
    </row>
    <row r="22" spans="1:5" ht="22.5">
      <c r="A22" s="7"/>
      <c r="B22" s="222" t="s">
        <v>483</v>
      </c>
      <c r="C22" s="7"/>
      <c r="D22" s="29"/>
      <c r="E22" s="29"/>
    </row>
    <row r="23" spans="1:5" ht="15.75" customHeight="1">
      <c r="A23" s="7"/>
      <c r="B23" s="223" t="s">
        <v>484</v>
      </c>
      <c r="C23" s="7"/>
      <c r="D23" s="29"/>
      <c r="E23" s="29"/>
    </row>
    <row r="24" spans="1:5" ht="15" customHeight="1">
      <c r="A24" s="7"/>
      <c r="B24" s="223" t="s">
        <v>485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v>-5066178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'bilans stanja'!F54</f>
        <v>20118966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stanja'!E54)</f>
        <v>15052788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>
        <v>36347102</v>
      </c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98413097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81" t="s">
        <v>164</v>
      </c>
      <c r="C37" s="281"/>
      <c r="D37" s="282" t="s">
        <v>368</v>
      </c>
      <c r="E37" s="283"/>
      <c r="F37" s="4"/>
      <c r="G37" s="4"/>
      <c r="H37" s="4"/>
      <c r="I37" s="4"/>
      <c r="J37" s="4"/>
    </row>
    <row r="38" spans="1:10" ht="12.75">
      <c r="A38" s="4" t="s">
        <v>518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4">
      <selection activeCell="B57" sqref="B57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114"/>
    </row>
    <row r="8" spans="1:5" ht="12.75">
      <c r="A8" s="279" t="s">
        <v>13</v>
      </c>
      <c r="B8" s="279"/>
      <c r="C8" s="279"/>
      <c r="D8" s="279"/>
      <c r="E8" s="279"/>
    </row>
    <row r="9" spans="1:5" ht="12.75">
      <c r="A9" s="280" t="s">
        <v>404</v>
      </c>
      <c r="B9" s="280"/>
      <c r="C9" s="280"/>
      <c r="D9" s="280"/>
      <c r="E9" s="280"/>
    </row>
    <row r="10" spans="1:5" ht="12.75">
      <c r="A10" s="287" t="s">
        <v>495</v>
      </c>
      <c r="B10" s="288"/>
      <c r="C10" s="288"/>
      <c r="D10" s="288"/>
      <c r="E10" s="288"/>
    </row>
    <row r="11" ht="12.75">
      <c r="E11" s="4"/>
    </row>
    <row r="12" spans="1:5" ht="12.75" customHeight="1">
      <c r="A12" s="286"/>
      <c r="B12" s="285" t="s">
        <v>103</v>
      </c>
      <c r="C12" s="291" t="s">
        <v>1</v>
      </c>
      <c r="D12" s="289" t="s">
        <v>104</v>
      </c>
      <c r="E12" s="290"/>
    </row>
    <row r="13" spans="1:5" ht="12.75">
      <c r="A13" s="286"/>
      <c r="B13" s="285"/>
      <c r="C13" s="292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3303208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>
        <v>1559089</v>
      </c>
      <c r="E16" s="63"/>
    </row>
    <row r="17" spans="1:5" ht="12.75">
      <c r="A17" s="60"/>
      <c r="B17" s="3" t="s">
        <v>405</v>
      </c>
      <c r="C17" s="7">
        <v>403</v>
      </c>
      <c r="D17" s="49">
        <v>172933</v>
      </c>
      <c r="E17" s="49"/>
    </row>
    <row r="18" spans="1:5" ht="12.75">
      <c r="A18" s="60"/>
      <c r="B18" s="3" t="s">
        <v>15</v>
      </c>
      <c r="C18" s="7">
        <v>404</v>
      </c>
      <c r="D18" s="49">
        <v>56116</v>
      </c>
      <c r="E18" s="49"/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1515070</v>
      </c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4340579</v>
      </c>
      <c r="E21" s="74">
        <f>SUM(E22:E32)</f>
        <v>0</v>
      </c>
    </row>
    <row r="22" spans="1:5" ht="12.75">
      <c r="A22" s="60"/>
      <c r="B22" s="3" t="s">
        <v>18</v>
      </c>
      <c r="C22" s="7">
        <v>408</v>
      </c>
      <c r="D22" s="49">
        <v>4284072</v>
      </c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30000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3684</v>
      </c>
      <c r="E27" s="49"/>
    </row>
    <row r="28" spans="1:5" ht="12.75">
      <c r="A28" s="60"/>
      <c r="B28" s="3" t="s">
        <v>24</v>
      </c>
      <c r="C28" s="7">
        <v>414</v>
      </c>
      <c r="D28" s="49">
        <v>2341</v>
      </c>
      <c r="E28" s="49"/>
    </row>
    <row r="29" spans="1:5" ht="12.75">
      <c r="A29" s="60"/>
      <c r="B29" s="3" t="s">
        <v>25</v>
      </c>
      <c r="C29" s="7">
        <v>415</v>
      </c>
      <c r="D29" s="49">
        <v>11770</v>
      </c>
      <c r="E29" s="49"/>
    </row>
    <row r="30" spans="1:5" ht="12.75">
      <c r="A30" s="60"/>
      <c r="B30" s="3" t="s">
        <v>26</v>
      </c>
      <c r="C30" s="62">
        <v>416</v>
      </c>
      <c r="D30" s="49">
        <f>8002+710</f>
        <v>8712</v>
      </c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408</v>
      </c>
      <c r="C33" s="73">
        <v>419</v>
      </c>
      <c r="D33" s="74">
        <v>0</v>
      </c>
      <c r="E33" s="74">
        <f>SUM(E15-E21)</f>
        <v>0</v>
      </c>
    </row>
    <row r="34" spans="1:5" ht="12.75">
      <c r="A34" s="60"/>
      <c r="B34" s="116" t="s">
        <v>409</v>
      </c>
      <c r="C34" s="73">
        <v>420</v>
      </c>
      <c r="D34" s="74">
        <f>SUM(D21-D15)</f>
        <v>1037371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224" t="s">
        <v>486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224" t="s">
        <v>487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3303208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4340579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>
        <f>D48-D47</f>
        <v>1037371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f>'bilans stanja'!F14</f>
        <v>1543361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505990</v>
      </c>
      <c r="E54" s="29">
        <f>SUM(E51+E49-E50+E52-E53)</f>
        <v>0</v>
      </c>
      <c r="H54" s="32"/>
    </row>
    <row r="55" spans="2:7" ht="12.75">
      <c r="B55" s="4"/>
      <c r="G55" s="235"/>
    </row>
    <row r="56" spans="1:9" ht="33.75" customHeight="1">
      <c r="A56" s="4"/>
      <c r="B56" s="284" t="s">
        <v>221</v>
      </c>
      <c r="C56" s="284"/>
      <c r="D56" s="283" t="s">
        <v>368</v>
      </c>
      <c r="E56" s="283"/>
      <c r="F56" s="4"/>
      <c r="G56" s="98"/>
      <c r="H56" s="4"/>
      <c r="I56" s="4"/>
    </row>
    <row r="57" spans="1:9" ht="12.75">
      <c r="A57" s="4"/>
      <c r="B57" s="4" t="s">
        <v>518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79" t="s">
        <v>419</v>
      </c>
      <c r="B8" s="279"/>
      <c r="C8" s="279"/>
      <c r="D8" s="279"/>
      <c r="E8" s="279"/>
    </row>
    <row r="9" spans="1:5" ht="12.75">
      <c r="A9" s="279" t="s">
        <v>520</v>
      </c>
      <c r="B9" s="279"/>
      <c r="C9" s="279"/>
      <c r="D9" s="279"/>
      <c r="E9" s="279"/>
    </row>
    <row r="10" spans="2:4" ht="12.75">
      <c r="B10" s="293"/>
      <c r="C10" s="293"/>
      <c r="D10" s="293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20118966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0.1492945702759017</v>
      </c>
      <c r="E17" s="24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stanja'!E54)</f>
        <v>15052788</v>
      </c>
      <c r="E19" s="29">
        <f>'izvj. o promjenama neto imovine'!E29</f>
        <v>0</v>
      </c>
    </row>
    <row r="20" spans="1:5" ht="12.75">
      <c r="A20" s="8">
        <v>2</v>
      </c>
      <c r="B20" s="10" t="s">
        <v>101</v>
      </c>
      <c r="C20" s="7">
        <v>507</v>
      </c>
      <c r="D20" s="29">
        <v>98413097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0.15295512953931326</v>
      </c>
      <c r="E21" s="24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0.01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0.03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3.32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81" t="s">
        <v>164</v>
      </c>
      <c r="C28" s="281"/>
      <c r="D28" s="282" t="s">
        <v>368</v>
      </c>
      <c r="E28" s="283"/>
      <c r="F28" s="4"/>
      <c r="G28" s="4"/>
      <c r="H28" s="4"/>
      <c r="I28" s="4"/>
      <c r="J28" s="4"/>
    </row>
    <row r="29" spans="1:10" ht="12.75">
      <c r="A29" s="4" t="s">
        <v>521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3"/>
      <c r="E49" s="293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79" t="s">
        <v>42</v>
      </c>
      <c r="B8" s="279"/>
      <c r="C8" s="279"/>
      <c r="D8" s="279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294" t="s">
        <v>494</v>
      </c>
      <c r="B10" s="294"/>
      <c r="C10" s="294"/>
      <c r="D10" s="294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9979311</v>
      </c>
      <c r="D14" s="30">
        <f>SUM(C14*100/C20)</f>
        <v>64.9635117888099</v>
      </c>
    </row>
    <row r="15" spans="1:4" ht="12.75">
      <c r="A15" s="8">
        <v>2</v>
      </c>
      <c r="B15" s="2" t="s">
        <v>130</v>
      </c>
      <c r="C15" s="31">
        <v>3639519</v>
      </c>
      <c r="D15" s="30">
        <f>SUM(C15*100/C20)</f>
        <v>23.69261118949972</v>
      </c>
    </row>
    <row r="16" spans="1:4" ht="12.75">
      <c r="A16" s="8">
        <v>3</v>
      </c>
      <c r="B16" s="2" t="s">
        <v>122</v>
      </c>
      <c r="C16" s="31">
        <v>946133</v>
      </c>
      <c r="D16" s="30">
        <f>SUM(C16*100/C20)</f>
        <v>6.159154905512222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505990.27</v>
      </c>
      <c r="D18" s="30">
        <f>SUM(C18*100/C20)</f>
        <v>3.293905247583536</v>
      </c>
    </row>
    <row r="19" spans="1:4" ht="12.75">
      <c r="A19" s="8">
        <v>6</v>
      </c>
      <c r="B19" s="105" t="s">
        <v>421</v>
      </c>
      <c r="C19" s="31">
        <f>SUM(4042.85+213497.36+44920.6+27995.31)</f>
        <v>290456.12</v>
      </c>
      <c r="D19" s="30">
        <f>SUM(C19*100/C20)</f>
        <v>1.8908168685946336</v>
      </c>
    </row>
    <row r="20" spans="1:4" ht="12.75">
      <c r="A20" s="1"/>
      <c r="B20" s="2" t="s">
        <v>128</v>
      </c>
      <c r="C20" s="31">
        <f>SUM(C14+C15+C16+C17+C18+C19)</f>
        <v>15361409.389999999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81" t="s">
        <v>223</v>
      </c>
      <c r="C23" s="281"/>
      <c r="D23" s="282" t="s">
        <v>368</v>
      </c>
      <c r="E23" s="283"/>
      <c r="F23" s="4"/>
      <c r="G23" s="4"/>
      <c r="H23" s="4"/>
      <c r="I23" s="4"/>
      <c r="J23" s="4"/>
    </row>
    <row r="24" spans="1:10" ht="12.75">
      <c r="A24" s="4" t="s">
        <v>522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52">
      <selection activeCell="E30" sqref="E3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7" ht="12.75">
      <c r="B5" s="4"/>
      <c r="C5" s="4"/>
      <c r="G5" s="77"/>
    </row>
    <row r="6" spans="1:7" ht="12.75">
      <c r="A6" s="4"/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94" t="s">
        <v>45</v>
      </c>
      <c r="B9" s="294"/>
      <c r="C9" s="294"/>
      <c r="D9" s="294"/>
      <c r="E9" s="294"/>
      <c r="F9" s="294"/>
      <c r="G9" s="294"/>
      <c r="H9" s="294"/>
    </row>
    <row r="10" spans="1:8" ht="12.75">
      <c r="A10" s="294" t="s">
        <v>494</v>
      </c>
      <c r="B10" s="294"/>
      <c r="C10" s="294"/>
      <c r="D10" s="294"/>
      <c r="E10" s="294"/>
      <c r="F10" s="294"/>
      <c r="G10" s="294"/>
      <c r="H10" s="294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304" t="s">
        <v>46</v>
      </c>
      <c r="C13" s="305"/>
      <c r="D13" s="306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95">
        <v>2</v>
      </c>
      <c r="C14" s="296"/>
      <c r="D14" s="297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07" t="s">
        <v>48</v>
      </c>
      <c r="C15" s="308"/>
      <c r="D15" s="309"/>
      <c r="E15" s="80"/>
      <c r="F15" s="82"/>
      <c r="G15" s="83"/>
      <c r="H15" s="82"/>
    </row>
    <row r="16" spans="1:8" ht="12.75">
      <c r="A16" s="80"/>
      <c r="B16" s="310" t="s">
        <v>327</v>
      </c>
      <c r="C16" s="311"/>
      <c r="D16" s="312"/>
      <c r="E16" s="33"/>
      <c r="F16" s="34"/>
      <c r="G16" s="35"/>
      <c r="H16" s="34"/>
    </row>
    <row r="17" spans="1:8" ht="12.75">
      <c r="A17" s="82"/>
      <c r="B17" s="313" t="s">
        <v>38</v>
      </c>
      <c r="C17" s="314"/>
      <c r="D17" s="315"/>
      <c r="E17" s="34"/>
      <c r="F17" s="34"/>
      <c r="G17" s="35"/>
      <c r="H17" s="34"/>
    </row>
    <row r="18" spans="1:8" ht="12.75">
      <c r="A18" s="82" t="s">
        <v>493</v>
      </c>
      <c r="B18" s="298" t="s">
        <v>492</v>
      </c>
      <c r="C18" s="299"/>
      <c r="D18" s="300"/>
      <c r="E18" s="35">
        <v>56089</v>
      </c>
      <c r="F18" s="35">
        <v>9535.13</v>
      </c>
      <c r="G18" s="35">
        <v>19474.1</v>
      </c>
      <c r="H18" s="34">
        <f aca="true" t="shared" si="0" ref="H18:H23">G18-F18</f>
        <v>9938.97</v>
      </c>
    </row>
    <row r="19" spans="1:10" ht="12.75">
      <c r="A19" s="82" t="s">
        <v>498</v>
      </c>
      <c r="B19" s="301" t="s">
        <v>499</v>
      </c>
      <c r="C19" s="302"/>
      <c r="D19" s="303"/>
      <c r="E19" s="35">
        <v>300000</v>
      </c>
      <c r="F19" s="35">
        <v>96831</v>
      </c>
      <c r="G19" s="35">
        <v>57000</v>
      </c>
      <c r="H19" s="34">
        <f t="shared" si="0"/>
        <v>-39831</v>
      </c>
      <c r="J19" s="97"/>
    </row>
    <row r="20" spans="1:10" ht="12.75">
      <c r="A20" s="82" t="s">
        <v>500</v>
      </c>
      <c r="B20" s="301" t="s">
        <v>499</v>
      </c>
      <c r="C20" s="302"/>
      <c r="D20" s="303"/>
      <c r="E20" s="35">
        <v>76</v>
      </c>
      <c r="F20" s="35">
        <v>24.49</v>
      </c>
      <c r="G20" s="35">
        <v>14.4</v>
      </c>
      <c r="H20" s="34">
        <f t="shared" si="0"/>
        <v>-10.089999999999998</v>
      </c>
      <c r="J20" s="97"/>
    </row>
    <row r="21" spans="1:10" ht="12.75">
      <c r="A21" s="82" t="s">
        <v>501</v>
      </c>
      <c r="B21" s="83"/>
      <c r="C21" s="233" t="s">
        <v>502</v>
      </c>
      <c r="D21" s="234"/>
      <c r="E21" s="35">
        <v>1320</v>
      </c>
      <c r="F21" s="35">
        <v>136571.69</v>
      </c>
      <c r="G21" s="35">
        <v>149630.77</v>
      </c>
      <c r="H21" s="34">
        <f t="shared" si="0"/>
        <v>13059.079999999987</v>
      </c>
      <c r="J21" s="97"/>
    </row>
    <row r="22" spans="1:10" ht="12.75">
      <c r="A22" s="82" t="s">
        <v>503</v>
      </c>
      <c r="B22" s="83"/>
      <c r="C22" s="233" t="s">
        <v>504</v>
      </c>
      <c r="D22" s="234"/>
      <c r="E22" s="277">
        <v>2154</v>
      </c>
      <c r="F22" s="35">
        <v>32864.91</v>
      </c>
      <c r="G22" s="35">
        <v>26192.64</v>
      </c>
      <c r="H22" s="34">
        <f t="shared" si="0"/>
        <v>-6672.270000000004</v>
      </c>
      <c r="J22" s="97"/>
    </row>
    <row r="23" spans="1:10" ht="12.75">
      <c r="A23" s="82" t="s">
        <v>503</v>
      </c>
      <c r="B23" s="83"/>
      <c r="C23" s="233" t="s">
        <v>505</v>
      </c>
      <c r="D23" s="234"/>
      <c r="E23" s="277">
        <v>144692</v>
      </c>
      <c r="F23" s="35">
        <v>56357.53</v>
      </c>
      <c r="G23" s="35">
        <v>72346</v>
      </c>
      <c r="H23" s="34">
        <f t="shared" si="0"/>
        <v>15988.470000000001</v>
      </c>
      <c r="J23" s="97"/>
    </row>
    <row r="24" spans="1:10" ht="12.75">
      <c r="A24" s="82" t="s">
        <v>506</v>
      </c>
      <c r="B24" s="83"/>
      <c r="C24" s="233" t="s">
        <v>508</v>
      </c>
      <c r="D24" s="234"/>
      <c r="E24" s="277">
        <v>400000</v>
      </c>
      <c r="F24" s="35">
        <v>230769.64</v>
      </c>
      <c r="G24" s="35">
        <v>220000</v>
      </c>
      <c r="H24" s="34">
        <f aca="true" t="shared" si="1" ref="H24:H46">G24-F24</f>
        <v>-10769.640000000014</v>
      </c>
      <c r="J24" s="97"/>
    </row>
    <row r="25" spans="1:10" ht="12.75">
      <c r="A25" s="82"/>
      <c r="B25" s="83"/>
      <c r="C25" s="233"/>
      <c r="D25" s="234"/>
      <c r="E25" s="35"/>
      <c r="F25" s="35"/>
      <c r="G25" s="35"/>
      <c r="H25" s="34">
        <f t="shared" si="1"/>
        <v>0</v>
      </c>
      <c r="J25" s="97"/>
    </row>
    <row r="26" spans="1:8" ht="12.75" customHeight="1">
      <c r="A26" s="80"/>
      <c r="B26" s="316" t="s">
        <v>39</v>
      </c>
      <c r="C26" s="317"/>
      <c r="D26" s="318"/>
      <c r="E26" s="85"/>
      <c r="F26" s="80"/>
      <c r="G26" s="81"/>
      <c r="H26" s="34">
        <f t="shared" si="1"/>
        <v>0</v>
      </c>
    </row>
    <row r="27" spans="1:8" ht="12.75">
      <c r="A27" s="80"/>
      <c r="B27" s="316" t="s">
        <v>49</v>
      </c>
      <c r="C27" s="317"/>
      <c r="D27" s="318"/>
      <c r="E27" s="80"/>
      <c r="F27" s="80"/>
      <c r="G27" s="81"/>
      <c r="H27" s="34">
        <f t="shared" si="1"/>
        <v>0</v>
      </c>
    </row>
    <row r="28" spans="1:8" ht="12.75" customHeight="1">
      <c r="A28" s="80"/>
      <c r="B28" s="307" t="s">
        <v>50</v>
      </c>
      <c r="C28" s="308"/>
      <c r="D28" s="309"/>
      <c r="E28" s="80"/>
      <c r="F28" s="80"/>
      <c r="G28" s="81"/>
      <c r="H28" s="34">
        <f t="shared" si="1"/>
        <v>0</v>
      </c>
    </row>
    <row r="29" spans="1:8" ht="12.75">
      <c r="A29" s="80"/>
      <c r="B29" s="316" t="s">
        <v>38</v>
      </c>
      <c r="C29" s="317"/>
      <c r="D29" s="318"/>
      <c r="E29" s="80"/>
      <c r="F29" s="80"/>
      <c r="G29" s="81"/>
      <c r="H29" s="34">
        <f t="shared" si="1"/>
        <v>0</v>
      </c>
    </row>
    <row r="30" spans="1:8" ht="12.75">
      <c r="A30" s="80"/>
      <c r="B30" s="316" t="s">
        <v>39</v>
      </c>
      <c r="C30" s="317"/>
      <c r="D30" s="318"/>
      <c r="E30" s="80"/>
      <c r="F30" s="80"/>
      <c r="G30" s="81"/>
      <c r="H30" s="34">
        <f t="shared" si="1"/>
        <v>0</v>
      </c>
    </row>
    <row r="31" spans="1:8" ht="12.75">
      <c r="A31" s="80"/>
      <c r="B31" s="316" t="s">
        <v>49</v>
      </c>
      <c r="C31" s="317"/>
      <c r="D31" s="318"/>
      <c r="E31" s="80"/>
      <c r="F31" s="80"/>
      <c r="G31" s="81"/>
      <c r="H31" s="34">
        <f t="shared" si="1"/>
        <v>0</v>
      </c>
    </row>
    <row r="32" spans="1:8" ht="21.75" customHeight="1">
      <c r="A32" s="80"/>
      <c r="B32" s="319" t="s">
        <v>51</v>
      </c>
      <c r="C32" s="320"/>
      <c r="D32" s="321"/>
      <c r="E32" s="80"/>
      <c r="F32" s="80"/>
      <c r="G32" s="81"/>
      <c r="H32" s="34">
        <f t="shared" si="1"/>
        <v>0</v>
      </c>
    </row>
    <row r="33" spans="1:8" ht="21.75" customHeight="1">
      <c r="A33" s="80"/>
      <c r="B33" s="319" t="s">
        <v>138</v>
      </c>
      <c r="C33" s="320"/>
      <c r="D33" s="321"/>
      <c r="E33" s="80"/>
      <c r="F33" s="80"/>
      <c r="G33" s="81"/>
      <c r="H33" s="34">
        <f t="shared" si="1"/>
        <v>0</v>
      </c>
    </row>
    <row r="34" spans="1:8" ht="12.75" customHeight="1">
      <c r="A34" s="80"/>
      <c r="B34" s="316" t="s">
        <v>121</v>
      </c>
      <c r="C34" s="317"/>
      <c r="D34" s="318"/>
      <c r="E34" s="80"/>
      <c r="F34" s="80"/>
      <c r="G34" s="81"/>
      <c r="H34" s="34">
        <f t="shared" si="1"/>
        <v>0</v>
      </c>
    </row>
    <row r="35" spans="1:8" ht="12.75" customHeight="1">
      <c r="A35" s="80" t="s">
        <v>506</v>
      </c>
      <c r="B35" s="230"/>
      <c r="C35" s="231" t="s">
        <v>507</v>
      </c>
      <c r="D35" s="232"/>
      <c r="E35" s="80">
        <v>1000</v>
      </c>
      <c r="F35" s="80">
        <v>1003500</v>
      </c>
      <c r="G35" s="81">
        <v>1014431.51</v>
      </c>
      <c r="H35" s="34">
        <f t="shared" si="1"/>
        <v>10931.51000000001</v>
      </c>
    </row>
    <row r="36" spans="1:8" ht="33.75" customHeight="1">
      <c r="A36" s="80"/>
      <c r="B36" s="322" t="s">
        <v>139</v>
      </c>
      <c r="C36" s="323"/>
      <c r="D36" s="324"/>
      <c r="E36" s="80"/>
      <c r="F36" s="80"/>
      <c r="G36" s="81"/>
      <c r="H36" s="34">
        <f t="shared" si="1"/>
        <v>0</v>
      </c>
    </row>
    <row r="37" spans="1:8" ht="21.75" customHeight="1">
      <c r="A37" s="80"/>
      <c r="B37" s="322" t="s">
        <v>140</v>
      </c>
      <c r="C37" s="323"/>
      <c r="D37" s="324"/>
      <c r="E37" s="80"/>
      <c r="F37" s="80"/>
      <c r="G37" s="81"/>
      <c r="H37" s="34">
        <f t="shared" si="1"/>
        <v>0</v>
      </c>
    </row>
    <row r="38" spans="1:8" ht="12.75" customHeight="1">
      <c r="A38" s="80"/>
      <c r="B38" s="316" t="s">
        <v>141</v>
      </c>
      <c r="C38" s="317"/>
      <c r="D38" s="318"/>
      <c r="E38" s="80"/>
      <c r="F38" s="80"/>
      <c r="G38" s="81"/>
      <c r="H38" s="34">
        <f t="shared" si="1"/>
        <v>0</v>
      </c>
    </row>
    <row r="39" spans="1:8" ht="12.75">
      <c r="A39" s="80"/>
      <c r="B39" s="316" t="s">
        <v>142</v>
      </c>
      <c r="C39" s="317"/>
      <c r="D39" s="318"/>
      <c r="E39" s="80"/>
      <c r="F39" s="80"/>
      <c r="G39" s="81"/>
      <c r="H39" s="34">
        <f t="shared" si="1"/>
        <v>0</v>
      </c>
    </row>
    <row r="40" spans="1:8" ht="22.5" customHeight="1">
      <c r="A40" s="80"/>
      <c r="B40" s="319" t="s">
        <v>143</v>
      </c>
      <c r="C40" s="320"/>
      <c r="D40" s="321"/>
      <c r="E40" s="80"/>
      <c r="F40" s="80"/>
      <c r="G40" s="81"/>
      <c r="H40" s="34">
        <f t="shared" si="1"/>
        <v>0</v>
      </c>
    </row>
    <row r="41" spans="1:8" ht="24.75" customHeight="1">
      <c r="A41" s="80"/>
      <c r="B41" s="322" t="s">
        <v>144</v>
      </c>
      <c r="C41" s="323"/>
      <c r="D41" s="324"/>
      <c r="E41" s="80"/>
      <c r="F41" s="80"/>
      <c r="G41" s="81"/>
      <c r="H41" s="34">
        <f t="shared" si="1"/>
        <v>0</v>
      </c>
    </row>
    <row r="42" spans="1:8" ht="22.5" customHeight="1">
      <c r="A42" s="80"/>
      <c r="B42" s="322" t="s">
        <v>145</v>
      </c>
      <c r="C42" s="323"/>
      <c r="D42" s="324"/>
      <c r="E42" s="80"/>
      <c r="F42" s="80"/>
      <c r="G42" s="81"/>
      <c r="H42" s="34">
        <f t="shared" si="1"/>
        <v>0</v>
      </c>
    </row>
    <row r="43" spans="1:8" ht="12.75" customHeight="1">
      <c r="A43" s="80"/>
      <c r="B43" s="322" t="s">
        <v>146</v>
      </c>
      <c r="C43" s="323"/>
      <c r="D43" s="324"/>
      <c r="E43" s="80"/>
      <c r="F43" s="80"/>
      <c r="G43" s="81"/>
      <c r="H43" s="34">
        <f t="shared" si="1"/>
        <v>0</v>
      </c>
    </row>
    <row r="44" spans="1:8" ht="12.75" customHeight="1">
      <c r="A44" s="80"/>
      <c r="B44" s="322" t="s">
        <v>147</v>
      </c>
      <c r="C44" s="323"/>
      <c r="D44" s="324"/>
      <c r="E44" s="80"/>
      <c r="F44" s="80"/>
      <c r="G44" s="81"/>
      <c r="H44" s="34">
        <f t="shared" si="1"/>
        <v>0</v>
      </c>
    </row>
    <row r="45" spans="1:8" ht="15.75" customHeight="1">
      <c r="A45" s="80"/>
      <c r="B45" s="322" t="s">
        <v>148</v>
      </c>
      <c r="C45" s="323"/>
      <c r="D45" s="324"/>
      <c r="E45" s="80"/>
      <c r="F45" s="80"/>
      <c r="G45" s="81"/>
      <c r="H45" s="34">
        <f t="shared" si="1"/>
        <v>0</v>
      </c>
    </row>
    <row r="46" spans="1:8" ht="24" customHeight="1">
      <c r="A46" s="80"/>
      <c r="B46" s="322" t="s">
        <v>52</v>
      </c>
      <c r="C46" s="323"/>
      <c r="D46" s="324"/>
      <c r="E46" s="80"/>
      <c r="F46" s="80"/>
      <c r="G46" s="81"/>
      <c r="H46" s="34">
        <f t="shared" si="1"/>
        <v>0</v>
      </c>
    </row>
    <row r="47" spans="1:8" ht="27.75" customHeight="1">
      <c r="A47" s="80"/>
      <c r="B47" s="322" t="s">
        <v>53</v>
      </c>
      <c r="C47" s="323"/>
      <c r="D47" s="324"/>
      <c r="E47" s="34">
        <f>SUM(E18:E46)</f>
        <v>905331</v>
      </c>
      <c r="F47" s="34">
        <f>SUM(F18:F46)</f>
        <v>1566454.3900000001</v>
      </c>
      <c r="G47" s="34">
        <f>SUM(G18:G46)</f>
        <v>1559089.42</v>
      </c>
      <c r="H47" s="34">
        <f>SUM(H18:H46)</f>
        <v>-7364.970000000019</v>
      </c>
    </row>
    <row r="48" spans="1:8" ht="18.75" customHeight="1">
      <c r="A48" s="86"/>
      <c r="B48" s="87"/>
      <c r="C48" s="87"/>
      <c r="D48" s="87"/>
      <c r="E48" s="68"/>
      <c r="F48" s="69"/>
      <c r="G48" s="69"/>
      <c r="H48" s="69"/>
    </row>
    <row r="49" spans="1:8" ht="12.75">
      <c r="A49" s="325" t="s">
        <v>422</v>
      </c>
      <c r="B49" s="325"/>
      <c r="C49" s="325"/>
      <c r="D49" s="325"/>
      <c r="E49" s="325"/>
      <c r="F49" s="325"/>
      <c r="G49" s="325"/>
      <c r="H49" s="325"/>
    </row>
    <row r="50" spans="1:8" ht="45">
      <c r="A50" s="78" t="s">
        <v>134</v>
      </c>
      <c r="B50" s="304" t="s">
        <v>424</v>
      </c>
      <c r="C50" s="305"/>
      <c r="D50" s="306"/>
      <c r="E50" s="78" t="s">
        <v>135</v>
      </c>
      <c r="F50" s="78" t="s">
        <v>119</v>
      </c>
      <c r="G50" s="78" t="s">
        <v>136</v>
      </c>
      <c r="H50" s="78" t="s">
        <v>425</v>
      </c>
    </row>
    <row r="51" spans="1:8" ht="12.75">
      <c r="A51" s="80">
        <v>1</v>
      </c>
      <c r="B51" s="295">
        <v>2</v>
      </c>
      <c r="C51" s="296"/>
      <c r="D51" s="297"/>
      <c r="E51" s="80">
        <v>3</v>
      </c>
      <c r="F51" s="80">
        <v>4</v>
      </c>
      <c r="G51" s="80">
        <v>5</v>
      </c>
      <c r="H51" s="80">
        <v>6</v>
      </c>
    </row>
    <row r="52" spans="1:8" ht="12.75">
      <c r="A52" s="80"/>
      <c r="B52" s="307" t="s">
        <v>137</v>
      </c>
      <c r="C52" s="308"/>
      <c r="D52" s="309"/>
      <c r="E52" s="80"/>
      <c r="F52" s="80"/>
      <c r="G52" s="80"/>
      <c r="H52" s="80"/>
    </row>
    <row r="53" spans="1:8" ht="12.75">
      <c r="A53" s="80"/>
      <c r="B53" s="307" t="s">
        <v>327</v>
      </c>
      <c r="C53" s="308"/>
      <c r="D53" s="309"/>
      <c r="E53" s="88"/>
      <c r="F53" s="89"/>
      <c r="G53" s="90"/>
      <c r="H53" s="91"/>
    </row>
    <row r="54" spans="1:8" ht="12.75">
      <c r="A54" s="80"/>
      <c r="B54" s="316" t="s">
        <v>38</v>
      </c>
      <c r="C54" s="317"/>
      <c r="D54" s="318"/>
      <c r="E54" s="92"/>
      <c r="F54" s="89"/>
      <c r="G54" s="90"/>
      <c r="H54" s="90"/>
    </row>
    <row r="55" spans="1:8" ht="12.75">
      <c r="A55" s="80" t="s">
        <v>496</v>
      </c>
      <c r="B55" s="322" t="s">
        <v>497</v>
      </c>
      <c r="C55" s="326"/>
      <c r="D55" s="327"/>
      <c r="E55" s="92">
        <v>32097</v>
      </c>
      <c r="F55" s="89">
        <v>90237.5</v>
      </c>
      <c r="G55" s="90">
        <v>1190561.18</v>
      </c>
      <c r="H55" s="90">
        <f>G55-F55</f>
        <v>1100323.68</v>
      </c>
    </row>
    <row r="56" spans="1:8" ht="12.75">
      <c r="A56" s="84"/>
      <c r="B56" s="316"/>
      <c r="C56" s="317"/>
      <c r="D56" s="318"/>
      <c r="E56" s="88"/>
      <c r="F56" s="90"/>
      <c r="G56" s="90"/>
      <c r="H56" s="90">
        <f>SUM(G56-F56)</f>
        <v>0</v>
      </c>
    </row>
    <row r="57" spans="1:8" ht="12.75">
      <c r="A57" s="84"/>
      <c r="B57" s="316"/>
      <c r="C57" s="317"/>
      <c r="D57" s="318"/>
      <c r="E57" s="88"/>
      <c r="F57" s="90"/>
      <c r="G57" s="90"/>
      <c r="H57" s="90">
        <f>SUM(G57-F57)</f>
        <v>0</v>
      </c>
    </row>
    <row r="58" spans="1:8" ht="12.75">
      <c r="A58" s="84"/>
      <c r="B58" s="316"/>
      <c r="C58" s="317"/>
      <c r="D58" s="318"/>
      <c r="E58" s="88"/>
      <c r="F58" s="90"/>
      <c r="G58" s="90"/>
      <c r="H58" s="90">
        <f>SUM(G58-F58)</f>
        <v>0</v>
      </c>
    </row>
    <row r="59" spans="1:8" ht="16.5" customHeight="1">
      <c r="A59" s="84"/>
      <c r="B59" s="316"/>
      <c r="C59" s="317"/>
      <c r="D59" s="318"/>
      <c r="E59" s="88"/>
      <c r="F59" s="90"/>
      <c r="G59" s="90"/>
      <c r="H59" s="90">
        <f>SUM(G59-F59)</f>
        <v>0</v>
      </c>
    </row>
    <row r="60" spans="1:8" ht="12.75">
      <c r="A60" s="80"/>
      <c r="B60" s="316" t="s">
        <v>39</v>
      </c>
      <c r="C60" s="317"/>
      <c r="D60" s="318"/>
      <c r="E60" s="85"/>
      <c r="F60" s="80"/>
      <c r="G60" s="80"/>
      <c r="H60" s="80"/>
    </row>
    <row r="61" spans="1:8" ht="12.75">
      <c r="A61" s="80"/>
      <c r="B61" s="316"/>
      <c r="C61" s="317"/>
      <c r="D61" s="318"/>
      <c r="E61" s="85"/>
      <c r="F61" s="80"/>
      <c r="G61" s="80"/>
      <c r="H61" s="80"/>
    </row>
    <row r="62" spans="1:8" ht="12.75">
      <c r="A62" s="80"/>
      <c r="B62" s="307" t="s">
        <v>50</v>
      </c>
      <c r="C62" s="308"/>
      <c r="D62" s="309"/>
      <c r="E62" s="85"/>
      <c r="F62" s="80"/>
      <c r="G62" s="80"/>
      <c r="H62" s="80"/>
    </row>
    <row r="63" spans="1:8" ht="12.75">
      <c r="A63" s="80"/>
      <c r="B63" s="316" t="s">
        <v>38</v>
      </c>
      <c r="C63" s="317"/>
      <c r="D63" s="318"/>
      <c r="E63" s="85"/>
      <c r="F63" s="80"/>
      <c r="G63" s="80"/>
      <c r="H63" s="80"/>
    </row>
    <row r="64" spans="1:8" ht="20.25" customHeight="1">
      <c r="A64" s="80"/>
      <c r="B64" s="316" t="s">
        <v>39</v>
      </c>
      <c r="C64" s="317"/>
      <c r="D64" s="318"/>
      <c r="E64" s="85"/>
      <c r="F64" s="80"/>
      <c r="G64" s="80"/>
      <c r="H64" s="80"/>
    </row>
    <row r="65" spans="1:8" ht="32.25" customHeight="1">
      <c r="A65" s="80"/>
      <c r="B65" s="316"/>
      <c r="C65" s="317"/>
      <c r="D65" s="318"/>
      <c r="E65" s="85"/>
      <c r="F65" s="80"/>
      <c r="G65" s="80"/>
      <c r="H65" s="80"/>
    </row>
    <row r="66" spans="1:8" ht="22.5" customHeight="1">
      <c r="A66" s="80"/>
      <c r="B66" s="329" t="s">
        <v>426</v>
      </c>
      <c r="C66" s="330"/>
      <c r="D66" s="330"/>
      <c r="E66" s="88">
        <f>SUM(E55:E65)</f>
        <v>32097</v>
      </c>
      <c r="F66" s="88">
        <f>SUM(F55:F65)</f>
        <v>90237.5</v>
      </c>
      <c r="G66" s="88">
        <f>SUM(G55:G65)</f>
        <v>1190561.18</v>
      </c>
      <c r="H66" s="88">
        <f>SUM(H55:H65)</f>
        <v>1100323.68</v>
      </c>
    </row>
    <row r="67" spans="1:8" ht="39.75" customHeight="1">
      <c r="A67" s="86"/>
      <c r="B67" s="87"/>
      <c r="C67" s="87"/>
      <c r="D67" s="87"/>
      <c r="E67" s="93"/>
      <c r="F67" s="94"/>
      <c r="G67" s="94"/>
      <c r="H67" s="94"/>
    </row>
    <row r="68" spans="1:8" ht="12.75">
      <c r="A68" s="77" t="s">
        <v>163</v>
      </c>
      <c r="B68" s="281" t="s">
        <v>55</v>
      </c>
      <c r="C68" s="281"/>
      <c r="D68" s="331" t="s">
        <v>56</v>
      </c>
      <c r="E68" s="331"/>
      <c r="F68" s="95" t="s">
        <v>54</v>
      </c>
      <c r="G68" s="328" t="s">
        <v>368</v>
      </c>
      <c r="H68" s="328"/>
    </row>
    <row r="69" spans="1:8" ht="12.75">
      <c r="A69" s="77" t="s">
        <v>518</v>
      </c>
      <c r="D69" s="288"/>
      <c r="E69" s="288"/>
      <c r="F69" s="77"/>
      <c r="G69" s="96"/>
      <c r="H69" s="52"/>
    </row>
    <row r="70" spans="2:6" ht="12.75">
      <c r="B70" s="50"/>
      <c r="D70" s="77"/>
      <c r="E70" s="77"/>
      <c r="F70" s="77"/>
    </row>
    <row r="71" spans="1:8" ht="12.75">
      <c r="A71" s="77"/>
      <c r="B71" s="77"/>
      <c r="C71" s="77"/>
      <c r="F71" s="77"/>
      <c r="G71" s="77"/>
      <c r="H71" s="77"/>
    </row>
    <row r="72" spans="1:2" ht="12.75">
      <c r="A72" s="77"/>
      <c r="B72" s="77"/>
    </row>
    <row r="73" ht="12.75">
      <c r="A73" s="77"/>
    </row>
  </sheetData>
  <sheetProtection/>
  <mergeCells count="53">
    <mergeCell ref="B55:D55"/>
    <mergeCell ref="G68:H68"/>
    <mergeCell ref="D69:E69"/>
    <mergeCell ref="B64:D64"/>
    <mergeCell ref="B65:D65"/>
    <mergeCell ref="B66:D66"/>
    <mergeCell ref="B68:C68"/>
    <mergeCell ref="D68:E68"/>
    <mergeCell ref="B51:D51"/>
    <mergeCell ref="B52:D52"/>
    <mergeCell ref="B58:D58"/>
    <mergeCell ref="B59:D59"/>
    <mergeCell ref="B60:D60"/>
    <mergeCell ref="B61:D61"/>
    <mergeCell ref="B53:D53"/>
    <mergeCell ref="B54:D54"/>
    <mergeCell ref="B56:D56"/>
    <mergeCell ref="B57:D57"/>
    <mergeCell ref="B44:D44"/>
    <mergeCell ref="B45:D45"/>
    <mergeCell ref="B42:D42"/>
    <mergeCell ref="B43:D43"/>
    <mergeCell ref="B62:D62"/>
    <mergeCell ref="B63:D63"/>
    <mergeCell ref="B46:D46"/>
    <mergeCell ref="B47:D47"/>
    <mergeCell ref="A49:H49"/>
    <mergeCell ref="B50:D50"/>
    <mergeCell ref="B32:D32"/>
    <mergeCell ref="B33:D33"/>
    <mergeCell ref="B34:D34"/>
    <mergeCell ref="B40:D40"/>
    <mergeCell ref="B41:D41"/>
    <mergeCell ref="B38:D38"/>
    <mergeCell ref="B39:D39"/>
    <mergeCell ref="B36:D36"/>
    <mergeCell ref="B37:D37"/>
    <mergeCell ref="B26:D26"/>
    <mergeCell ref="B29:D29"/>
    <mergeCell ref="B30:D30"/>
    <mergeCell ref="B27:D27"/>
    <mergeCell ref="B28:D28"/>
    <mergeCell ref="B31:D31"/>
    <mergeCell ref="B14:D14"/>
    <mergeCell ref="B18:D18"/>
    <mergeCell ref="B20:D20"/>
    <mergeCell ref="A9:H9"/>
    <mergeCell ref="A10:H10"/>
    <mergeCell ref="B13:D13"/>
    <mergeCell ref="B15:D15"/>
    <mergeCell ref="B16:D16"/>
    <mergeCell ref="B17:D17"/>
    <mergeCell ref="B19:D1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O112" sqref="O112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0.8515625" style="0" bestFit="1" customWidth="1"/>
    <col min="6" max="6" width="10.57421875" style="0" bestFit="1" customWidth="1"/>
    <col min="8" max="8" width="10.57421875" style="0" bestFit="1" customWidth="1"/>
    <col min="11" max="11" width="10.57421875" style="0" bestFit="1" customWidth="1"/>
  </cols>
  <sheetData>
    <row r="1" spans="1:10" ht="12.75">
      <c r="A1" s="4" t="s">
        <v>491</v>
      </c>
      <c r="B1" s="4"/>
      <c r="I1" s="220"/>
      <c r="J1" s="220"/>
    </row>
    <row r="2" spans="1:10" ht="12.75">
      <c r="A2" s="4" t="s">
        <v>489</v>
      </c>
      <c r="B2" s="4"/>
      <c r="I2" s="220"/>
      <c r="J2" s="220"/>
    </row>
    <row r="3" spans="1:10" ht="12.75">
      <c r="A3" s="4" t="s">
        <v>328</v>
      </c>
      <c r="B3" s="4"/>
      <c r="I3" s="220"/>
      <c r="J3" s="220"/>
    </row>
    <row r="4" spans="1:10" ht="12.75">
      <c r="A4" s="4" t="s">
        <v>329</v>
      </c>
      <c r="B4" s="4"/>
      <c r="I4" s="220"/>
      <c r="J4" s="220"/>
    </row>
    <row r="5" spans="1:10" ht="12.75">
      <c r="A5" s="219"/>
      <c r="B5" s="219"/>
      <c r="C5" s="221"/>
      <c r="D5" s="221"/>
      <c r="E5" s="220"/>
      <c r="F5" s="220"/>
      <c r="G5" s="220"/>
      <c r="H5" s="220"/>
      <c r="I5" s="220"/>
      <c r="J5" s="220"/>
    </row>
    <row r="6" ht="12.75">
      <c r="A6" s="238"/>
    </row>
    <row r="7" spans="1:12" ht="14.25">
      <c r="A7" s="335" t="s">
        <v>523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</row>
    <row r="8" ht="15" thickBot="1">
      <c r="A8" s="239"/>
    </row>
    <row r="9" spans="1:12" ht="22.5">
      <c r="A9" s="240" t="s">
        <v>524</v>
      </c>
      <c r="B9" s="336" t="s">
        <v>526</v>
      </c>
      <c r="C9" s="336" t="s">
        <v>527</v>
      </c>
      <c r="D9" s="243"/>
      <c r="E9" s="243"/>
      <c r="F9" s="240" t="s">
        <v>531</v>
      </c>
      <c r="G9" s="240" t="s">
        <v>535</v>
      </c>
      <c r="H9" s="240" t="s">
        <v>539</v>
      </c>
      <c r="I9" s="240" t="s">
        <v>543</v>
      </c>
      <c r="J9" s="240" t="s">
        <v>547</v>
      </c>
      <c r="K9" s="240" t="s">
        <v>551</v>
      </c>
      <c r="L9" s="336" t="s">
        <v>554</v>
      </c>
    </row>
    <row r="10" spans="1:12" ht="22.5">
      <c r="A10" s="241" t="s">
        <v>525</v>
      </c>
      <c r="B10" s="337"/>
      <c r="C10" s="337"/>
      <c r="D10" s="241" t="s">
        <v>528</v>
      </c>
      <c r="E10" s="241" t="s">
        <v>530</v>
      </c>
      <c r="F10" s="241" t="s">
        <v>532</v>
      </c>
      <c r="G10" s="241" t="s">
        <v>536</v>
      </c>
      <c r="H10" s="241" t="s">
        <v>540</v>
      </c>
      <c r="I10" s="241" t="s">
        <v>544</v>
      </c>
      <c r="J10" s="241" t="s">
        <v>548</v>
      </c>
      <c r="K10" s="241" t="s">
        <v>552</v>
      </c>
      <c r="L10" s="337"/>
    </row>
    <row r="11" spans="1:12" ht="22.5">
      <c r="A11" s="241" t="s">
        <v>466</v>
      </c>
      <c r="B11" s="337"/>
      <c r="C11" s="337"/>
      <c r="D11" s="241" t="s">
        <v>529</v>
      </c>
      <c r="E11" s="241" t="s">
        <v>529</v>
      </c>
      <c r="F11" s="241" t="s">
        <v>533</v>
      </c>
      <c r="G11" s="241" t="s">
        <v>537</v>
      </c>
      <c r="H11" s="241" t="s">
        <v>541</v>
      </c>
      <c r="I11" s="241" t="s">
        <v>545</v>
      </c>
      <c r="J11" s="241" t="s">
        <v>549</v>
      </c>
      <c r="K11" s="241" t="s">
        <v>553</v>
      </c>
      <c r="L11" s="337"/>
    </row>
    <row r="12" spans="1:12" ht="13.5" thickBot="1">
      <c r="A12" s="242"/>
      <c r="B12" s="338"/>
      <c r="C12" s="338"/>
      <c r="D12" s="242"/>
      <c r="E12" s="242"/>
      <c r="F12" s="242" t="s">
        <v>534</v>
      </c>
      <c r="G12" s="242" t="s">
        <v>538</v>
      </c>
      <c r="H12" s="242" t="s">
        <v>542</v>
      </c>
      <c r="I12" s="242" t="s">
        <v>546</v>
      </c>
      <c r="J12" s="242" t="s">
        <v>550</v>
      </c>
      <c r="K12" s="242"/>
      <c r="L12" s="338"/>
    </row>
    <row r="13" spans="1:12" ht="13.5" thickBot="1">
      <c r="A13" s="244">
        <v>1</v>
      </c>
      <c r="B13" s="244">
        <v>2</v>
      </c>
      <c r="C13" s="244">
        <v>3</v>
      </c>
      <c r="D13" s="244">
        <v>4</v>
      </c>
      <c r="E13" s="244">
        <v>5</v>
      </c>
      <c r="F13" s="244">
        <v>6</v>
      </c>
      <c r="G13" s="244">
        <v>7</v>
      </c>
      <c r="H13" s="244">
        <v>8</v>
      </c>
      <c r="I13" s="244">
        <v>9</v>
      </c>
      <c r="J13" s="244">
        <v>10</v>
      </c>
      <c r="K13" s="244">
        <v>11</v>
      </c>
      <c r="L13" s="244">
        <v>12</v>
      </c>
    </row>
    <row r="14" spans="1:12" ht="13.5" thickBot="1">
      <c r="A14" s="332" t="s">
        <v>555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4"/>
    </row>
    <row r="15" spans="1:12" ht="13.5" thickBot="1">
      <c r="A15" s="245" t="s">
        <v>556</v>
      </c>
      <c r="B15" s="245" t="s">
        <v>557</v>
      </c>
      <c r="C15" s="246">
        <v>2319</v>
      </c>
      <c r="D15" s="247">
        <v>90441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</row>
    <row r="16" spans="1:12" ht="13.5" thickBot="1">
      <c r="A16" s="245" t="s">
        <v>504</v>
      </c>
      <c r="B16" s="245" t="s">
        <v>558</v>
      </c>
      <c r="C16" s="246">
        <v>57</v>
      </c>
      <c r="D16" s="246">
        <v>863.55</v>
      </c>
      <c r="E16" s="246">
        <v>695.4</v>
      </c>
      <c r="F16" s="246">
        <v>-168.15</v>
      </c>
      <c r="G16" s="246">
        <v>0</v>
      </c>
      <c r="H16" s="246">
        <v>0</v>
      </c>
      <c r="I16" s="246">
        <v>0</v>
      </c>
      <c r="J16" s="246">
        <v>0</v>
      </c>
      <c r="K16" s="246">
        <v>-168.15</v>
      </c>
      <c r="L16" s="246">
        <v>0</v>
      </c>
    </row>
    <row r="17" spans="1:12" ht="13.5" thickBot="1">
      <c r="A17" s="245" t="s">
        <v>559</v>
      </c>
      <c r="B17" s="245" t="s">
        <v>558</v>
      </c>
      <c r="C17" s="246">
        <v>28397</v>
      </c>
      <c r="D17" s="247">
        <v>1079.09</v>
      </c>
      <c r="E17" s="246">
        <v>0</v>
      </c>
      <c r="F17" s="247">
        <v>-1079.09</v>
      </c>
      <c r="G17" s="246">
        <v>0</v>
      </c>
      <c r="H17" s="246">
        <v>0</v>
      </c>
      <c r="I17" s="246">
        <v>0</v>
      </c>
      <c r="J17" s="246">
        <v>0</v>
      </c>
      <c r="K17" s="247">
        <v>-1079.09</v>
      </c>
      <c r="L17" s="246">
        <v>0</v>
      </c>
    </row>
    <row r="18" spans="1:12" ht="13.5" thickBot="1">
      <c r="A18" s="245" t="s">
        <v>560</v>
      </c>
      <c r="B18" s="245" t="s">
        <v>557</v>
      </c>
      <c r="C18" s="246">
        <v>220890</v>
      </c>
      <c r="D18" s="247">
        <v>34458.84</v>
      </c>
      <c r="E18" s="247">
        <v>25181.46</v>
      </c>
      <c r="F18" s="246">
        <v>0</v>
      </c>
      <c r="G18" s="246">
        <v>0</v>
      </c>
      <c r="H18" s="247">
        <v>-13695.18</v>
      </c>
      <c r="I18" s="246">
        <v>0</v>
      </c>
      <c r="J18" s="246">
        <v>0</v>
      </c>
      <c r="K18" s="247">
        <v>-13695.18</v>
      </c>
      <c r="L18" s="246">
        <v>0</v>
      </c>
    </row>
    <row r="19" spans="1:12" ht="13.5" thickBot="1">
      <c r="A19" s="245" t="s">
        <v>561</v>
      </c>
      <c r="B19" s="245" t="s">
        <v>557</v>
      </c>
      <c r="C19" s="246">
        <v>219316</v>
      </c>
      <c r="D19" s="247">
        <v>21054.34</v>
      </c>
      <c r="E19" s="247">
        <v>15571.44</v>
      </c>
      <c r="F19" s="246">
        <v>0</v>
      </c>
      <c r="G19" s="246">
        <v>0</v>
      </c>
      <c r="H19" s="247">
        <v>-5044.26</v>
      </c>
      <c r="I19" s="246">
        <v>0</v>
      </c>
      <c r="J19" s="246">
        <v>0</v>
      </c>
      <c r="K19" s="247">
        <v>-5044.26</v>
      </c>
      <c r="L19" s="246">
        <v>0</v>
      </c>
    </row>
    <row r="20" spans="1:12" ht="13.5" thickBot="1">
      <c r="A20" s="245" t="s">
        <v>562</v>
      </c>
      <c r="B20" s="245" t="s">
        <v>557</v>
      </c>
      <c r="C20" s="246">
        <v>794789</v>
      </c>
      <c r="D20" s="247">
        <v>99348.63</v>
      </c>
      <c r="E20" s="247">
        <v>81068.48</v>
      </c>
      <c r="F20" s="246">
        <v>0</v>
      </c>
      <c r="G20" s="246">
        <v>0</v>
      </c>
      <c r="H20" s="247">
        <v>-11921.83</v>
      </c>
      <c r="I20" s="246">
        <v>0</v>
      </c>
      <c r="J20" s="246">
        <v>0</v>
      </c>
      <c r="K20" s="247">
        <v>-11921.83</v>
      </c>
      <c r="L20" s="246">
        <v>0</v>
      </c>
    </row>
    <row r="21" spans="1:12" ht="13.5" thickBot="1">
      <c r="A21" s="245" t="s">
        <v>563</v>
      </c>
      <c r="B21" s="245" t="s">
        <v>557</v>
      </c>
      <c r="C21" s="246">
        <v>260054</v>
      </c>
      <c r="D21" s="247">
        <v>36407.56</v>
      </c>
      <c r="E21" s="247">
        <v>22884.75</v>
      </c>
      <c r="F21" s="246">
        <v>0</v>
      </c>
      <c r="G21" s="246">
        <v>0</v>
      </c>
      <c r="H21" s="247">
        <v>-9882.05</v>
      </c>
      <c r="I21" s="246">
        <v>0</v>
      </c>
      <c r="J21" s="246">
        <v>0</v>
      </c>
      <c r="K21" s="247">
        <v>-9882.05</v>
      </c>
      <c r="L21" s="246">
        <v>0</v>
      </c>
    </row>
    <row r="22" spans="1:12" ht="13.5" thickBot="1">
      <c r="A22" s="245" t="s">
        <v>564</v>
      </c>
      <c r="B22" s="245" t="s">
        <v>557</v>
      </c>
      <c r="C22" s="246">
        <v>285532</v>
      </c>
      <c r="D22" s="247">
        <v>80234.49</v>
      </c>
      <c r="E22" s="247">
        <v>61389.38</v>
      </c>
      <c r="F22" s="246">
        <v>0</v>
      </c>
      <c r="G22" s="246">
        <v>0</v>
      </c>
      <c r="H22" s="247">
        <v>-20843.83</v>
      </c>
      <c r="I22" s="246">
        <v>0</v>
      </c>
      <c r="J22" s="246">
        <v>0</v>
      </c>
      <c r="K22" s="247">
        <v>-20843.83</v>
      </c>
      <c r="L22" s="246">
        <v>0</v>
      </c>
    </row>
    <row r="23" spans="1:12" ht="13.5" thickBot="1">
      <c r="A23" s="245" t="s">
        <v>565</v>
      </c>
      <c r="B23" s="245" t="s">
        <v>557</v>
      </c>
      <c r="C23" s="246">
        <v>131238</v>
      </c>
      <c r="D23" s="247">
        <v>9278.53</v>
      </c>
      <c r="E23" s="247">
        <v>32809.5</v>
      </c>
      <c r="F23" s="246">
        <v>0</v>
      </c>
      <c r="G23" s="246">
        <v>0</v>
      </c>
      <c r="H23" s="247">
        <v>32809.5</v>
      </c>
      <c r="I23" s="246">
        <v>0</v>
      </c>
      <c r="J23" s="246">
        <v>0</v>
      </c>
      <c r="K23" s="247">
        <v>32809.5</v>
      </c>
      <c r="L23" s="246">
        <v>0</v>
      </c>
    </row>
    <row r="24" spans="1:12" ht="13.5" thickBot="1">
      <c r="A24" s="245" t="s">
        <v>565</v>
      </c>
      <c r="B24" s="245" t="s">
        <v>558</v>
      </c>
      <c r="C24" s="246">
        <v>45912</v>
      </c>
      <c r="D24" s="247">
        <v>3245.98</v>
      </c>
      <c r="E24" s="247">
        <v>11478</v>
      </c>
      <c r="F24" s="247">
        <v>8232.02</v>
      </c>
      <c r="G24" s="246">
        <v>0</v>
      </c>
      <c r="H24" s="246">
        <v>0</v>
      </c>
      <c r="I24" s="246">
        <v>0</v>
      </c>
      <c r="J24" s="246">
        <v>0</v>
      </c>
      <c r="K24" s="247">
        <v>8232.02</v>
      </c>
      <c r="L24" s="246">
        <v>0</v>
      </c>
    </row>
    <row r="25" spans="1:12" ht="13.5" thickBot="1">
      <c r="A25" s="245" t="s">
        <v>566</v>
      </c>
      <c r="B25" s="245" t="s">
        <v>558</v>
      </c>
      <c r="C25" s="246">
        <v>291589</v>
      </c>
      <c r="D25" s="247">
        <v>47849.75</v>
      </c>
      <c r="E25" s="247">
        <v>15133.47</v>
      </c>
      <c r="F25" s="247">
        <v>-32716.28</v>
      </c>
      <c r="G25" s="246">
        <v>0</v>
      </c>
      <c r="H25" s="246">
        <v>0</v>
      </c>
      <c r="I25" s="246">
        <v>0</v>
      </c>
      <c r="J25" s="246">
        <v>0</v>
      </c>
      <c r="K25" s="247">
        <v>-32716.28</v>
      </c>
      <c r="L25" s="246">
        <v>0</v>
      </c>
    </row>
    <row r="26" spans="1:12" ht="13.5" thickBot="1">
      <c r="A26" s="245" t="s">
        <v>567</v>
      </c>
      <c r="B26" s="245" t="s">
        <v>558</v>
      </c>
      <c r="C26" s="246">
        <v>19784</v>
      </c>
      <c r="D26" s="247">
        <v>24356.08</v>
      </c>
      <c r="E26" s="246">
        <v>0</v>
      </c>
      <c r="F26" s="247">
        <v>-24356.08</v>
      </c>
      <c r="G26" s="246">
        <v>0</v>
      </c>
      <c r="H26" s="246">
        <v>0</v>
      </c>
      <c r="I26" s="246">
        <v>0</v>
      </c>
      <c r="J26" s="246">
        <v>0</v>
      </c>
      <c r="K26" s="247">
        <v>-24356.08</v>
      </c>
      <c r="L26" s="246">
        <v>0</v>
      </c>
    </row>
    <row r="27" spans="1:12" ht="13.5" thickBot="1">
      <c r="A27" s="245" t="s">
        <v>568</v>
      </c>
      <c r="B27" s="245" t="s">
        <v>557</v>
      </c>
      <c r="C27" s="246">
        <v>7836234</v>
      </c>
      <c r="D27" s="247">
        <v>1959058.5</v>
      </c>
      <c r="E27" s="247">
        <v>1504556.93</v>
      </c>
      <c r="F27" s="246">
        <v>0</v>
      </c>
      <c r="G27" s="246">
        <v>0</v>
      </c>
      <c r="H27" s="247">
        <v>47017.41</v>
      </c>
      <c r="I27" s="246">
        <v>0</v>
      </c>
      <c r="J27" s="246">
        <v>0</v>
      </c>
      <c r="K27" s="247">
        <v>47017.41</v>
      </c>
      <c r="L27" s="246">
        <v>0</v>
      </c>
    </row>
    <row r="28" spans="1:12" ht="13.5" thickBot="1">
      <c r="A28" s="245" t="s">
        <v>568</v>
      </c>
      <c r="B28" s="245" t="s">
        <v>558</v>
      </c>
      <c r="C28" s="246">
        <v>147376</v>
      </c>
      <c r="D28" s="247">
        <v>36844</v>
      </c>
      <c r="E28" s="247">
        <v>28296.19</v>
      </c>
      <c r="F28" s="247">
        <v>-8547.81</v>
      </c>
      <c r="G28" s="246">
        <v>0</v>
      </c>
      <c r="H28" s="246">
        <v>0</v>
      </c>
      <c r="I28" s="246">
        <v>0</v>
      </c>
      <c r="J28" s="246">
        <v>0</v>
      </c>
      <c r="K28" s="247">
        <v>-8547.81</v>
      </c>
      <c r="L28" s="246">
        <v>0</v>
      </c>
    </row>
    <row r="29" spans="1:12" ht="13.5" thickBot="1">
      <c r="A29" s="245" t="s">
        <v>569</v>
      </c>
      <c r="B29" s="245" t="s">
        <v>557</v>
      </c>
      <c r="C29" s="246">
        <v>1003001</v>
      </c>
      <c r="D29" s="247">
        <v>267901.57</v>
      </c>
      <c r="E29" s="247">
        <v>245735.25</v>
      </c>
      <c r="F29" s="246">
        <v>0</v>
      </c>
      <c r="G29" s="246">
        <v>0</v>
      </c>
      <c r="H29" s="247">
        <v>-16048.02</v>
      </c>
      <c r="I29" s="246">
        <v>0</v>
      </c>
      <c r="J29" s="246">
        <v>0</v>
      </c>
      <c r="K29" s="247">
        <v>-16048.02</v>
      </c>
      <c r="L29" s="246">
        <v>0</v>
      </c>
    </row>
    <row r="30" spans="1:12" ht="13.5" thickBot="1">
      <c r="A30" s="245" t="s">
        <v>569</v>
      </c>
      <c r="B30" s="245" t="s">
        <v>558</v>
      </c>
      <c r="C30" s="246">
        <v>1013994</v>
      </c>
      <c r="D30" s="247">
        <v>270837.8</v>
      </c>
      <c r="E30" s="247">
        <v>248428.53</v>
      </c>
      <c r="F30" s="247">
        <v>-22409.27</v>
      </c>
      <c r="G30" s="246">
        <v>0</v>
      </c>
      <c r="H30" s="246">
        <v>0</v>
      </c>
      <c r="I30" s="246">
        <v>0</v>
      </c>
      <c r="J30" s="246">
        <v>0</v>
      </c>
      <c r="K30" s="247">
        <v>-22409.27</v>
      </c>
      <c r="L30" s="246">
        <v>0</v>
      </c>
    </row>
    <row r="31" spans="1:12" ht="13.5" thickBot="1">
      <c r="A31" s="245" t="s">
        <v>570</v>
      </c>
      <c r="B31" s="245" t="s">
        <v>557</v>
      </c>
      <c r="C31" s="246">
        <v>4749245</v>
      </c>
      <c r="D31" s="247">
        <v>1106574.09</v>
      </c>
      <c r="E31" s="247">
        <v>949849</v>
      </c>
      <c r="F31" s="246">
        <v>0</v>
      </c>
      <c r="G31" s="246">
        <v>0</v>
      </c>
      <c r="H31" s="247">
        <v>42743.2</v>
      </c>
      <c r="I31" s="246">
        <v>0</v>
      </c>
      <c r="J31" s="246">
        <v>0</v>
      </c>
      <c r="K31" s="247">
        <v>42743.2</v>
      </c>
      <c r="L31" s="246">
        <v>0</v>
      </c>
    </row>
    <row r="32" spans="1:12" ht="13.5" thickBot="1">
      <c r="A32" s="245" t="s">
        <v>570</v>
      </c>
      <c r="B32" s="245" t="s">
        <v>558</v>
      </c>
      <c r="C32" s="246">
        <v>2040000</v>
      </c>
      <c r="D32" s="247">
        <v>475320</v>
      </c>
      <c r="E32" s="247">
        <v>408000</v>
      </c>
      <c r="F32" s="247">
        <v>-67320</v>
      </c>
      <c r="G32" s="246">
        <v>0</v>
      </c>
      <c r="H32" s="246">
        <v>0</v>
      </c>
      <c r="I32" s="246">
        <v>0</v>
      </c>
      <c r="J32" s="246">
        <v>0</v>
      </c>
      <c r="K32" s="247">
        <v>-67320</v>
      </c>
      <c r="L32" s="246">
        <v>0</v>
      </c>
    </row>
    <row r="33" spans="1:12" ht="13.5" thickBot="1">
      <c r="A33" s="245" t="s">
        <v>571</v>
      </c>
      <c r="B33" s="245" t="s">
        <v>558</v>
      </c>
      <c r="C33" s="246">
        <v>91103</v>
      </c>
      <c r="D33" s="247">
        <v>91103</v>
      </c>
      <c r="E33" s="247">
        <v>91103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</row>
    <row r="34" spans="1:12" ht="13.5" thickBot="1">
      <c r="A34" s="245" t="s">
        <v>572</v>
      </c>
      <c r="B34" s="245" t="s">
        <v>558</v>
      </c>
      <c r="C34" s="246">
        <v>1819124</v>
      </c>
      <c r="D34" s="247">
        <v>898647.26</v>
      </c>
      <c r="E34" s="247">
        <v>727649.6</v>
      </c>
      <c r="F34" s="247">
        <v>-170997.66</v>
      </c>
      <c r="G34" s="246">
        <v>0</v>
      </c>
      <c r="H34" s="246">
        <v>0</v>
      </c>
      <c r="I34" s="246">
        <v>0</v>
      </c>
      <c r="J34" s="246">
        <v>0</v>
      </c>
      <c r="K34" s="247">
        <v>-170997.66</v>
      </c>
      <c r="L34" s="246">
        <v>0</v>
      </c>
    </row>
    <row r="35" spans="1:12" ht="13.5" thickBot="1">
      <c r="A35" s="245" t="s">
        <v>573</v>
      </c>
      <c r="B35" s="245" t="s">
        <v>558</v>
      </c>
      <c r="C35" s="246">
        <v>457921</v>
      </c>
      <c r="D35" s="247">
        <v>154960.47</v>
      </c>
      <c r="E35" s="247">
        <v>93370.09</v>
      </c>
      <c r="F35" s="247">
        <v>-61590.38</v>
      </c>
      <c r="G35" s="246">
        <v>0</v>
      </c>
      <c r="H35" s="246">
        <v>0</v>
      </c>
      <c r="I35" s="246">
        <v>0</v>
      </c>
      <c r="J35" s="246">
        <v>0</v>
      </c>
      <c r="K35" s="247">
        <v>-61590.38</v>
      </c>
      <c r="L35" s="246">
        <v>0</v>
      </c>
    </row>
    <row r="36" spans="1:12" ht="13.5" thickBot="1">
      <c r="A36" s="245" t="s">
        <v>574</v>
      </c>
      <c r="B36" s="245" t="s">
        <v>558</v>
      </c>
      <c r="C36" s="246">
        <v>102</v>
      </c>
      <c r="D36" s="246">
        <v>39.58</v>
      </c>
      <c r="E36" s="246">
        <v>51</v>
      </c>
      <c r="F36" s="246">
        <v>11.42</v>
      </c>
      <c r="G36" s="246">
        <v>0</v>
      </c>
      <c r="H36" s="246">
        <v>0</v>
      </c>
      <c r="I36" s="246">
        <v>0</v>
      </c>
      <c r="J36" s="246">
        <v>0</v>
      </c>
      <c r="K36" s="246">
        <v>11.42</v>
      </c>
      <c r="L36" s="246">
        <v>0</v>
      </c>
    </row>
    <row r="37" spans="1:12" ht="13.5" thickBot="1">
      <c r="A37" s="245" t="s">
        <v>575</v>
      </c>
      <c r="B37" s="245" t="s">
        <v>558</v>
      </c>
      <c r="C37" s="246">
        <v>29195</v>
      </c>
      <c r="D37" s="247">
        <v>11829.81</v>
      </c>
      <c r="E37" s="247">
        <v>7882.65</v>
      </c>
      <c r="F37" s="247">
        <v>-3947.16</v>
      </c>
      <c r="G37" s="246">
        <v>0</v>
      </c>
      <c r="H37" s="246">
        <v>0</v>
      </c>
      <c r="I37" s="246">
        <v>0</v>
      </c>
      <c r="J37" s="246">
        <v>0</v>
      </c>
      <c r="K37" s="247">
        <v>-3947.16</v>
      </c>
      <c r="L37" s="246">
        <v>0</v>
      </c>
    </row>
    <row r="38" spans="1:12" ht="13.5" thickBot="1">
      <c r="A38" s="245" t="s">
        <v>576</v>
      </c>
      <c r="B38" s="245" t="s">
        <v>557</v>
      </c>
      <c r="C38" s="246">
        <v>3107093</v>
      </c>
      <c r="D38" s="247">
        <v>1066043.61</v>
      </c>
      <c r="E38" s="247">
        <v>159704.58</v>
      </c>
      <c r="F38" s="246">
        <v>0</v>
      </c>
      <c r="G38" s="246">
        <v>0</v>
      </c>
      <c r="H38" s="247">
        <v>4349.93</v>
      </c>
      <c r="I38" s="246">
        <v>0</v>
      </c>
      <c r="J38" s="246">
        <v>0</v>
      </c>
      <c r="K38" s="247">
        <v>4349.93</v>
      </c>
      <c r="L38" s="246">
        <v>0</v>
      </c>
    </row>
    <row r="39" spans="1:12" ht="13.5" thickBot="1">
      <c r="A39" s="245" t="s">
        <v>576</v>
      </c>
      <c r="B39" s="245" t="s">
        <v>558</v>
      </c>
      <c r="C39" s="246">
        <v>100926</v>
      </c>
      <c r="D39" s="247">
        <v>34627.71</v>
      </c>
      <c r="E39" s="247">
        <v>5187.6</v>
      </c>
      <c r="F39" s="247">
        <v>-29440.11</v>
      </c>
      <c r="G39" s="246">
        <v>0</v>
      </c>
      <c r="H39" s="246">
        <v>0</v>
      </c>
      <c r="I39" s="246">
        <v>0</v>
      </c>
      <c r="J39" s="246">
        <v>0</v>
      </c>
      <c r="K39" s="247">
        <v>-29440.11</v>
      </c>
      <c r="L39" s="246">
        <v>0</v>
      </c>
    </row>
    <row r="40" spans="1:12" ht="13.5" thickBot="1">
      <c r="A40" s="245" t="s">
        <v>577</v>
      </c>
      <c r="B40" s="245" t="s">
        <v>557</v>
      </c>
      <c r="C40" s="246">
        <v>3271</v>
      </c>
      <c r="D40" s="247">
        <v>39219.29</v>
      </c>
      <c r="E40" s="247">
        <v>28752.09</v>
      </c>
      <c r="F40" s="246">
        <v>0</v>
      </c>
      <c r="G40" s="246">
        <v>0</v>
      </c>
      <c r="H40" s="247">
        <v>4383.14</v>
      </c>
      <c r="I40" s="246">
        <v>0</v>
      </c>
      <c r="J40" s="246">
        <v>0</v>
      </c>
      <c r="K40" s="247">
        <v>4383.14</v>
      </c>
      <c r="L40" s="246">
        <v>0</v>
      </c>
    </row>
    <row r="41" spans="1:12" ht="13.5" thickBot="1">
      <c r="A41" s="245" t="s">
        <v>578</v>
      </c>
      <c r="B41" s="245" t="s">
        <v>558</v>
      </c>
      <c r="C41" s="246">
        <v>157426</v>
      </c>
      <c r="D41" s="247">
        <v>15742.6</v>
      </c>
      <c r="E41" s="247">
        <v>26069.75</v>
      </c>
      <c r="F41" s="247">
        <v>10327.15</v>
      </c>
      <c r="G41" s="246">
        <v>0</v>
      </c>
      <c r="H41" s="246">
        <v>0</v>
      </c>
      <c r="I41" s="246">
        <v>0</v>
      </c>
      <c r="J41" s="246">
        <v>0</v>
      </c>
      <c r="K41" s="247">
        <v>10327.15</v>
      </c>
      <c r="L41" s="246">
        <v>0</v>
      </c>
    </row>
    <row r="42" spans="1:12" ht="13.5" thickBot="1">
      <c r="A42" s="245" t="s">
        <v>579</v>
      </c>
      <c r="B42" s="245" t="s">
        <v>557</v>
      </c>
      <c r="C42" s="246">
        <v>187870</v>
      </c>
      <c r="D42" s="247">
        <v>103234.57</v>
      </c>
      <c r="E42" s="247">
        <v>48320.16</v>
      </c>
      <c r="F42" s="246">
        <v>0</v>
      </c>
      <c r="G42" s="246">
        <v>0</v>
      </c>
      <c r="H42" s="247">
        <v>10746.16</v>
      </c>
      <c r="I42" s="246">
        <v>0</v>
      </c>
      <c r="J42" s="246">
        <v>0</v>
      </c>
      <c r="K42" s="247">
        <v>10746.16</v>
      </c>
      <c r="L42" s="246">
        <v>0</v>
      </c>
    </row>
    <row r="43" spans="1:12" ht="13.5" thickBot="1">
      <c r="A43" s="245" t="s">
        <v>580</v>
      </c>
      <c r="B43" s="245" t="s">
        <v>557</v>
      </c>
      <c r="C43" s="246">
        <v>43520</v>
      </c>
      <c r="D43" s="247">
        <v>10492.67</v>
      </c>
      <c r="E43" s="247">
        <v>7363.58</v>
      </c>
      <c r="F43" s="246">
        <v>0</v>
      </c>
      <c r="G43" s="246">
        <v>0</v>
      </c>
      <c r="H43" s="247">
        <v>-4904.71</v>
      </c>
      <c r="I43" s="246">
        <v>0</v>
      </c>
      <c r="J43" s="246">
        <v>0</v>
      </c>
      <c r="K43" s="247">
        <v>-4904.71</v>
      </c>
      <c r="L43" s="246">
        <v>0</v>
      </c>
    </row>
    <row r="44" spans="1:12" ht="13.5" thickBot="1">
      <c r="A44" s="245" t="s">
        <v>581</v>
      </c>
      <c r="B44" s="245" t="s">
        <v>557</v>
      </c>
      <c r="C44" s="246">
        <v>11842</v>
      </c>
      <c r="D44" s="247">
        <v>13203.83</v>
      </c>
      <c r="E44" s="247">
        <v>1965.77</v>
      </c>
      <c r="F44" s="246">
        <v>0</v>
      </c>
      <c r="G44" s="246">
        <v>0</v>
      </c>
      <c r="H44" s="247">
        <v>-9876.23</v>
      </c>
      <c r="I44" s="246">
        <v>0</v>
      </c>
      <c r="J44" s="246">
        <v>0</v>
      </c>
      <c r="K44" s="247">
        <v>-9876.23</v>
      </c>
      <c r="L44" s="246">
        <v>0</v>
      </c>
    </row>
    <row r="45" spans="1:12" ht="13.5" thickBot="1">
      <c r="A45" s="245" t="s">
        <v>582</v>
      </c>
      <c r="B45" s="245" t="s">
        <v>557</v>
      </c>
      <c r="C45" s="246">
        <v>45</v>
      </c>
      <c r="D45" s="247">
        <v>4655.85</v>
      </c>
      <c r="E45" s="247">
        <v>5087.12</v>
      </c>
      <c r="F45" s="246">
        <v>0</v>
      </c>
      <c r="G45" s="246">
        <v>0</v>
      </c>
      <c r="H45" s="246">
        <v>26.41</v>
      </c>
      <c r="I45" s="246">
        <v>0</v>
      </c>
      <c r="J45" s="246">
        <v>0</v>
      </c>
      <c r="K45" s="246">
        <v>26.41</v>
      </c>
      <c r="L45" s="246">
        <v>0</v>
      </c>
    </row>
    <row r="46" spans="1:12" ht="13.5" thickBot="1">
      <c r="A46" s="245" t="s">
        <v>583</v>
      </c>
      <c r="B46" s="245" t="s">
        <v>557</v>
      </c>
      <c r="C46" s="246">
        <v>6578</v>
      </c>
      <c r="D46" s="247">
        <v>5518.94</v>
      </c>
      <c r="E46" s="247">
        <v>4401.34</v>
      </c>
      <c r="F46" s="246">
        <v>0</v>
      </c>
      <c r="G46" s="246">
        <v>0</v>
      </c>
      <c r="H46" s="246">
        <v>125.64</v>
      </c>
      <c r="I46" s="246">
        <v>0</v>
      </c>
      <c r="J46" s="246">
        <v>0</v>
      </c>
      <c r="K46" s="246">
        <v>125.64</v>
      </c>
      <c r="L46" s="246">
        <v>86.17</v>
      </c>
    </row>
    <row r="47" spans="1:12" ht="13.5" thickBot="1">
      <c r="A47" s="245" t="s">
        <v>584</v>
      </c>
      <c r="B47" s="245" t="s">
        <v>558</v>
      </c>
      <c r="C47" s="246">
        <v>393877</v>
      </c>
      <c r="D47" s="247">
        <v>275713.9</v>
      </c>
      <c r="E47" s="247">
        <v>196938.5</v>
      </c>
      <c r="F47" s="247">
        <v>-78775.4</v>
      </c>
      <c r="G47" s="246">
        <v>0</v>
      </c>
      <c r="H47" s="246">
        <v>0</v>
      </c>
      <c r="I47" s="246">
        <v>0</v>
      </c>
      <c r="J47" s="246">
        <v>0</v>
      </c>
      <c r="K47" s="247">
        <v>-78775.4</v>
      </c>
      <c r="L47" s="246">
        <v>0</v>
      </c>
    </row>
    <row r="48" spans="1:12" ht="13.5" thickBot="1">
      <c r="A48" s="245" t="s">
        <v>585</v>
      </c>
      <c r="B48" s="245" t="s">
        <v>558</v>
      </c>
      <c r="C48" s="246">
        <v>20364</v>
      </c>
      <c r="D48" s="247">
        <v>10827.54</v>
      </c>
      <c r="E48" s="246">
        <v>0</v>
      </c>
      <c r="F48" s="247">
        <v>-10827.54</v>
      </c>
      <c r="G48" s="246">
        <v>0</v>
      </c>
      <c r="H48" s="246">
        <v>0</v>
      </c>
      <c r="I48" s="246">
        <v>0</v>
      </c>
      <c r="J48" s="246">
        <v>0</v>
      </c>
      <c r="K48" s="247">
        <v>-10827.54</v>
      </c>
      <c r="L48" s="246">
        <v>0</v>
      </c>
    </row>
    <row r="49" spans="1:12" ht="13.5" thickBot="1">
      <c r="A49" s="245" t="s">
        <v>586</v>
      </c>
      <c r="B49" s="245" t="s">
        <v>557</v>
      </c>
      <c r="C49" s="246">
        <v>10154</v>
      </c>
      <c r="D49" s="247">
        <v>1655.1</v>
      </c>
      <c r="E49" s="246">
        <v>863.09</v>
      </c>
      <c r="F49" s="246">
        <v>0</v>
      </c>
      <c r="G49" s="246">
        <v>0</v>
      </c>
      <c r="H49" s="246">
        <v>-467.08</v>
      </c>
      <c r="I49" s="246">
        <v>0</v>
      </c>
      <c r="J49" s="246">
        <v>0</v>
      </c>
      <c r="K49" s="246">
        <v>-467.08</v>
      </c>
      <c r="L49" s="246">
        <v>0</v>
      </c>
    </row>
    <row r="50" spans="1:12" ht="13.5" thickBot="1">
      <c r="A50" s="245" t="s">
        <v>587</v>
      </c>
      <c r="B50" s="245" t="s">
        <v>558</v>
      </c>
      <c r="C50" s="246">
        <v>26540</v>
      </c>
      <c r="D50" s="247">
        <v>10616</v>
      </c>
      <c r="E50" s="247">
        <v>11943</v>
      </c>
      <c r="F50" s="247">
        <v>1327</v>
      </c>
      <c r="G50" s="246">
        <v>0</v>
      </c>
      <c r="H50" s="246">
        <v>0</v>
      </c>
      <c r="I50" s="246">
        <v>0</v>
      </c>
      <c r="J50" s="246">
        <v>0</v>
      </c>
      <c r="K50" s="247">
        <v>1327</v>
      </c>
      <c r="L50" s="246">
        <v>0</v>
      </c>
    </row>
    <row r="51" spans="1:12" ht="13.5" thickBot="1">
      <c r="A51" s="245" t="s">
        <v>588</v>
      </c>
      <c r="B51" s="245" t="s">
        <v>558</v>
      </c>
      <c r="C51" s="246">
        <v>58</v>
      </c>
      <c r="D51" s="247">
        <v>53505.58</v>
      </c>
      <c r="E51" s="247">
        <v>19310.28</v>
      </c>
      <c r="F51" s="247">
        <v>-34195.3</v>
      </c>
      <c r="G51" s="246">
        <v>0</v>
      </c>
      <c r="H51" s="246">
        <v>0</v>
      </c>
      <c r="I51" s="246">
        <v>0</v>
      </c>
      <c r="J51" s="246">
        <v>0</v>
      </c>
      <c r="K51" s="247">
        <v>-34195.3</v>
      </c>
      <c r="L51" s="246">
        <v>0</v>
      </c>
    </row>
    <row r="52" spans="1:12" ht="13.5" thickBot="1">
      <c r="A52" s="245" t="s">
        <v>589</v>
      </c>
      <c r="B52" s="245" t="s">
        <v>558</v>
      </c>
      <c r="C52" s="246">
        <v>52422</v>
      </c>
      <c r="D52" s="247">
        <v>228926.87</v>
      </c>
      <c r="E52" s="246">
        <v>0</v>
      </c>
      <c r="F52" s="247">
        <v>-228926.87</v>
      </c>
      <c r="G52" s="246">
        <v>0</v>
      </c>
      <c r="H52" s="246">
        <v>0</v>
      </c>
      <c r="I52" s="246">
        <v>0</v>
      </c>
      <c r="J52" s="246">
        <v>0</v>
      </c>
      <c r="K52" s="247">
        <v>-228926.87</v>
      </c>
      <c r="L52" s="246">
        <v>0</v>
      </c>
    </row>
    <row r="53" spans="1:12" ht="13.5" thickBot="1">
      <c r="A53" s="245" t="s">
        <v>590</v>
      </c>
      <c r="B53" s="245" t="s">
        <v>557</v>
      </c>
      <c r="C53" s="246">
        <v>352251</v>
      </c>
      <c r="D53" s="247">
        <v>204672.19</v>
      </c>
      <c r="E53" s="247">
        <v>193738.05</v>
      </c>
      <c r="F53" s="246">
        <v>0</v>
      </c>
      <c r="G53" s="246">
        <v>0</v>
      </c>
      <c r="H53" s="247">
        <v>-20764.67</v>
      </c>
      <c r="I53" s="246">
        <v>0</v>
      </c>
      <c r="J53" s="246">
        <v>0</v>
      </c>
      <c r="K53" s="247">
        <v>-20764.67</v>
      </c>
      <c r="L53" s="246">
        <v>0</v>
      </c>
    </row>
    <row r="54" spans="1:12" ht="13.5" thickBot="1">
      <c r="A54" s="245" t="s">
        <v>591</v>
      </c>
      <c r="B54" s="245" t="s">
        <v>558</v>
      </c>
      <c r="C54" s="246">
        <v>112555</v>
      </c>
      <c r="D54" s="247">
        <v>616387.65</v>
      </c>
      <c r="E54" s="247">
        <v>191546.1</v>
      </c>
      <c r="F54" s="247">
        <v>-424841.55</v>
      </c>
      <c r="G54" s="246">
        <v>0</v>
      </c>
      <c r="H54" s="246">
        <v>0</v>
      </c>
      <c r="I54" s="246">
        <v>0</v>
      </c>
      <c r="J54" s="246">
        <v>0</v>
      </c>
      <c r="K54" s="247">
        <v>-424841.55</v>
      </c>
      <c r="L54" s="246">
        <v>0</v>
      </c>
    </row>
    <row r="55" spans="1:12" ht="13.5" thickBot="1">
      <c r="A55" s="245" t="s">
        <v>592</v>
      </c>
      <c r="B55" s="245" t="s">
        <v>557</v>
      </c>
      <c r="C55" s="246">
        <v>706554</v>
      </c>
      <c r="D55" s="247">
        <v>63589.86</v>
      </c>
      <c r="E55" s="247">
        <v>74046.86</v>
      </c>
      <c r="F55" s="246">
        <v>0</v>
      </c>
      <c r="G55" s="246">
        <v>0</v>
      </c>
      <c r="H55" s="247">
        <v>3391.46</v>
      </c>
      <c r="I55" s="246">
        <v>0</v>
      </c>
      <c r="J55" s="246">
        <v>0</v>
      </c>
      <c r="K55" s="247">
        <v>3391.46</v>
      </c>
      <c r="L55" s="246">
        <v>0</v>
      </c>
    </row>
    <row r="56" spans="1:12" ht="13.5" thickBot="1">
      <c r="A56" s="245" t="s">
        <v>592</v>
      </c>
      <c r="B56" s="245" t="s">
        <v>558</v>
      </c>
      <c r="C56" s="246">
        <v>391116</v>
      </c>
      <c r="D56" s="247">
        <v>35200.44</v>
      </c>
      <c r="E56" s="247">
        <v>40988.96</v>
      </c>
      <c r="F56" s="247">
        <v>5788.52</v>
      </c>
      <c r="G56" s="246">
        <v>0</v>
      </c>
      <c r="H56" s="246">
        <v>0</v>
      </c>
      <c r="I56" s="246">
        <v>0</v>
      </c>
      <c r="J56" s="246">
        <v>0</v>
      </c>
      <c r="K56" s="247">
        <v>5788.52</v>
      </c>
      <c r="L56" s="246">
        <v>0</v>
      </c>
    </row>
    <row r="57" spans="1:12" ht="13.5" thickBot="1">
      <c r="A57" s="245" t="s">
        <v>593</v>
      </c>
      <c r="B57" s="245" t="s">
        <v>558</v>
      </c>
      <c r="C57" s="246">
        <v>831899</v>
      </c>
      <c r="D57" s="247">
        <v>271781.4</v>
      </c>
      <c r="E57" s="247">
        <v>266207.68</v>
      </c>
      <c r="F57" s="247">
        <v>-5573.72</v>
      </c>
      <c r="G57" s="246">
        <v>0</v>
      </c>
      <c r="H57" s="246">
        <v>0</v>
      </c>
      <c r="I57" s="246">
        <v>0</v>
      </c>
      <c r="J57" s="246">
        <v>0</v>
      </c>
      <c r="K57" s="247">
        <v>-5573.72</v>
      </c>
      <c r="L57" s="246">
        <v>0</v>
      </c>
    </row>
    <row r="58" spans="1:12" ht="13.5" thickBot="1">
      <c r="A58" s="245" t="s">
        <v>594</v>
      </c>
      <c r="B58" s="245" t="s">
        <v>557</v>
      </c>
      <c r="C58" s="246">
        <v>76755</v>
      </c>
      <c r="D58" s="247">
        <v>57566.25</v>
      </c>
      <c r="E58" s="247">
        <v>51349.1</v>
      </c>
      <c r="F58" s="246">
        <v>0</v>
      </c>
      <c r="G58" s="246">
        <v>0</v>
      </c>
      <c r="H58" s="247">
        <v>3837.75</v>
      </c>
      <c r="I58" s="246">
        <v>0</v>
      </c>
      <c r="J58" s="246">
        <v>0</v>
      </c>
      <c r="K58" s="247">
        <v>3837.75</v>
      </c>
      <c r="L58" s="246">
        <v>0</v>
      </c>
    </row>
    <row r="59" spans="1:12" ht="13.5" thickBot="1">
      <c r="A59" s="245" t="s">
        <v>594</v>
      </c>
      <c r="B59" s="245" t="s">
        <v>558</v>
      </c>
      <c r="C59" s="246">
        <v>43111</v>
      </c>
      <c r="D59" s="247">
        <v>32333.25</v>
      </c>
      <c r="E59" s="247">
        <v>28841.26</v>
      </c>
      <c r="F59" s="247">
        <v>-3491.99</v>
      </c>
      <c r="G59" s="246">
        <v>0</v>
      </c>
      <c r="H59" s="246">
        <v>0</v>
      </c>
      <c r="I59" s="246">
        <v>0</v>
      </c>
      <c r="J59" s="246">
        <v>0</v>
      </c>
      <c r="K59" s="247">
        <v>-3491.99</v>
      </c>
      <c r="L59" s="246">
        <v>0</v>
      </c>
    </row>
    <row r="60" spans="1:12" ht="13.5" thickBot="1">
      <c r="A60" s="245" t="s">
        <v>595</v>
      </c>
      <c r="B60" s="245" t="s">
        <v>558</v>
      </c>
      <c r="C60" s="246">
        <v>1576417</v>
      </c>
      <c r="D60" s="247">
        <v>550169.53</v>
      </c>
      <c r="E60" s="247">
        <v>471348.68</v>
      </c>
      <c r="F60" s="247">
        <v>-78820.85</v>
      </c>
      <c r="G60" s="246">
        <v>0</v>
      </c>
      <c r="H60" s="246">
        <v>0</v>
      </c>
      <c r="I60" s="246">
        <v>0</v>
      </c>
      <c r="J60" s="246">
        <v>0</v>
      </c>
      <c r="K60" s="247">
        <v>-78820.85</v>
      </c>
      <c r="L60" s="246">
        <v>0</v>
      </c>
    </row>
    <row r="61" spans="1:12" ht="13.5" thickBot="1">
      <c r="A61" s="245" t="s">
        <v>596</v>
      </c>
      <c r="B61" s="245" t="s">
        <v>557</v>
      </c>
      <c r="C61" s="246">
        <v>679198</v>
      </c>
      <c r="D61" s="247">
        <v>15621.55</v>
      </c>
      <c r="E61" s="247">
        <v>12904.76</v>
      </c>
      <c r="F61" s="246">
        <v>0</v>
      </c>
      <c r="G61" s="246">
        <v>0</v>
      </c>
      <c r="H61" s="247">
        <v>-8218.3</v>
      </c>
      <c r="I61" s="246">
        <v>0</v>
      </c>
      <c r="J61" s="246">
        <v>0</v>
      </c>
      <c r="K61" s="247">
        <v>-8218.3</v>
      </c>
      <c r="L61" s="246">
        <v>0</v>
      </c>
    </row>
    <row r="62" spans="1:12" ht="13.5" thickBot="1">
      <c r="A62" s="245" t="s">
        <v>597</v>
      </c>
      <c r="B62" s="245" t="s">
        <v>557</v>
      </c>
      <c r="C62" s="246">
        <v>2305339</v>
      </c>
      <c r="D62" s="247">
        <v>29969.41</v>
      </c>
      <c r="E62" s="247">
        <v>20748.05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0</v>
      </c>
    </row>
    <row r="63" spans="1:12" ht="13.5" thickBot="1">
      <c r="A63" s="245" t="s">
        <v>597</v>
      </c>
      <c r="B63" s="245" t="s">
        <v>558</v>
      </c>
      <c r="C63" s="246">
        <v>1544653</v>
      </c>
      <c r="D63" s="247">
        <v>20080.49</v>
      </c>
      <c r="E63" s="247">
        <v>13901.88</v>
      </c>
      <c r="F63" s="247">
        <v>-6178.61</v>
      </c>
      <c r="G63" s="246">
        <v>0</v>
      </c>
      <c r="H63" s="246">
        <v>0</v>
      </c>
      <c r="I63" s="246">
        <v>0</v>
      </c>
      <c r="J63" s="246">
        <v>0</v>
      </c>
      <c r="K63" s="247">
        <v>-6178.61</v>
      </c>
      <c r="L63" s="246">
        <v>0</v>
      </c>
    </row>
    <row r="64" spans="1:12" ht="13.5" thickBot="1">
      <c r="A64" s="245" t="s">
        <v>598</v>
      </c>
      <c r="B64" s="245" t="s">
        <v>558</v>
      </c>
      <c r="C64" s="246">
        <v>524687</v>
      </c>
      <c r="D64" s="247">
        <v>131171.75</v>
      </c>
      <c r="E64" s="247">
        <v>157406.1</v>
      </c>
      <c r="F64" s="247">
        <v>26234.35</v>
      </c>
      <c r="G64" s="246">
        <v>0</v>
      </c>
      <c r="H64" s="246">
        <v>0</v>
      </c>
      <c r="I64" s="246">
        <v>0</v>
      </c>
      <c r="J64" s="246">
        <v>0</v>
      </c>
      <c r="K64" s="247">
        <v>26234.35</v>
      </c>
      <c r="L64" s="246">
        <v>0</v>
      </c>
    </row>
    <row r="65" spans="1:12" ht="13.5" thickBot="1">
      <c r="A65" s="245" t="s">
        <v>599</v>
      </c>
      <c r="B65" s="245" t="s">
        <v>557</v>
      </c>
      <c r="C65" s="246">
        <v>1763240</v>
      </c>
      <c r="D65" s="247">
        <v>28211.84</v>
      </c>
      <c r="E65" s="247">
        <v>44081</v>
      </c>
      <c r="F65" s="246">
        <v>0</v>
      </c>
      <c r="G65" s="246">
        <v>0</v>
      </c>
      <c r="H65" s="247">
        <v>-8816.2</v>
      </c>
      <c r="I65" s="246">
        <v>0</v>
      </c>
      <c r="J65" s="246">
        <v>0</v>
      </c>
      <c r="K65" s="247">
        <v>-8816.2</v>
      </c>
      <c r="L65" s="246">
        <v>0</v>
      </c>
    </row>
    <row r="66" spans="1:12" ht="13.5" thickBot="1">
      <c r="A66" s="245" t="s">
        <v>599</v>
      </c>
      <c r="B66" s="245" t="s">
        <v>558</v>
      </c>
      <c r="C66" s="246">
        <v>787024</v>
      </c>
      <c r="D66" s="247">
        <v>12592.38</v>
      </c>
      <c r="E66" s="247">
        <v>19675.6</v>
      </c>
      <c r="F66" s="247">
        <v>7083.22</v>
      </c>
      <c r="G66" s="246">
        <v>0</v>
      </c>
      <c r="H66" s="246">
        <v>0</v>
      </c>
      <c r="I66" s="246">
        <v>0</v>
      </c>
      <c r="J66" s="246">
        <v>0</v>
      </c>
      <c r="K66" s="247">
        <v>7083.22</v>
      </c>
      <c r="L66" s="246">
        <v>0</v>
      </c>
    </row>
    <row r="67" spans="1:12" ht="13.5" thickBot="1">
      <c r="A67" s="245" t="s">
        <v>600</v>
      </c>
      <c r="B67" s="245" t="s">
        <v>558</v>
      </c>
      <c r="C67" s="246">
        <v>179818</v>
      </c>
      <c r="D67" s="247">
        <v>8990.9</v>
      </c>
      <c r="E67" s="247">
        <v>8990.9</v>
      </c>
      <c r="F67" s="246">
        <v>0</v>
      </c>
      <c r="G67" s="246">
        <v>0</v>
      </c>
      <c r="H67" s="246">
        <v>0</v>
      </c>
      <c r="I67" s="246">
        <v>0</v>
      </c>
      <c r="J67" s="246">
        <v>0</v>
      </c>
      <c r="K67" s="246">
        <v>0</v>
      </c>
      <c r="L67" s="246">
        <v>0</v>
      </c>
    </row>
    <row r="68" spans="1:12" ht="13.5" thickBot="1">
      <c r="A68" s="245" t="s">
        <v>601</v>
      </c>
      <c r="B68" s="245" t="s">
        <v>557</v>
      </c>
      <c r="C68" s="246">
        <v>2052364</v>
      </c>
      <c r="D68" s="247">
        <v>2102646.92</v>
      </c>
      <c r="E68" s="247">
        <v>1728090.49</v>
      </c>
      <c r="F68" s="246">
        <v>0</v>
      </c>
      <c r="G68" s="246">
        <v>0</v>
      </c>
      <c r="H68" s="247">
        <v>-426891.71</v>
      </c>
      <c r="I68" s="246">
        <v>0</v>
      </c>
      <c r="J68" s="246">
        <v>0</v>
      </c>
      <c r="K68" s="247">
        <v>-426891.71</v>
      </c>
      <c r="L68" s="246">
        <v>0</v>
      </c>
    </row>
    <row r="69" spans="1:12" ht="13.5" thickBot="1">
      <c r="A69" s="245" t="s">
        <v>601</v>
      </c>
      <c r="B69" s="245" t="s">
        <v>558</v>
      </c>
      <c r="C69" s="246">
        <v>887018</v>
      </c>
      <c r="D69" s="247">
        <v>908749.94</v>
      </c>
      <c r="E69" s="247">
        <v>746869.16</v>
      </c>
      <c r="F69" s="247">
        <v>-161880.78</v>
      </c>
      <c r="G69" s="246">
        <v>0</v>
      </c>
      <c r="H69" s="246">
        <v>0</v>
      </c>
      <c r="I69" s="246">
        <v>0</v>
      </c>
      <c r="J69" s="246">
        <v>0</v>
      </c>
      <c r="K69" s="247">
        <v>-161880.78</v>
      </c>
      <c r="L69" s="246">
        <v>0</v>
      </c>
    </row>
    <row r="70" spans="1:12" ht="13.5" thickBot="1">
      <c r="A70" s="245" t="s">
        <v>602</v>
      </c>
      <c r="B70" s="245" t="s">
        <v>558</v>
      </c>
      <c r="C70" s="246">
        <v>15557</v>
      </c>
      <c r="D70" s="247">
        <v>24547.39</v>
      </c>
      <c r="E70" s="247">
        <v>11107.7</v>
      </c>
      <c r="F70" s="247">
        <v>-13439.69</v>
      </c>
      <c r="G70" s="246">
        <v>0</v>
      </c>
      <c r="H70" s="246">
        <v>0</v>
      </c>
      <c r="I70" s="246">
        <v>0</v>
      </c>
      <c r="J70" s="246">
        <v>0</v>
      </c>
      <c r="K70" s="247">
        <v>-13439.69</v>
      </c>
      <c r="L70" s="246">
        <v>0</v>
      </c>
    </row>
    <row r="71" spans="1:12" ht="13.5" thickBot="1">
      <c r="A71" s="245" t="s">
        <v>603</v>
      </c>
      <c r="B71" s="245" t="s">
        <v>558</v>
      </c>
      <c r="C71" s="246">
        <v>438277</v>
      </c>
      <c r="D71" s="247">
        <v>87655.4</v>
      </c>
      <c r="E71" s="247">
        <v>104572.89</v>
      </c>
      <c r="F71" s="247">
        <v>16917.49</v>
      </c>
      <c r="G71" s="246">
        <v>0</v>
      </c>
      <c r="H71" s="246">
        <v>0</v>
      </c>
      <c r="I71" s="246">
        <v>0</v>
      </c>
      <c r="J71" s="246">
        <v>0</v>
      </c>
      <c r="K71" s="247">
        <v>16917.49</v>
      </c>
      <c r="L71" s="246">
        <v>0</v>
      </c>
    </row>
    <row r="72" spans="1:12" ht="13.5" thickBot="1">
      <c r="A72" s="245" t="s">
        <v>604</v>
      </c>
      <c r="B72" s="245" t="s">
        <v>558</v>
      </c>
      <c r="C72" s="246">
        <v>102217</v>
      </c>
      <c r="D72" s="247">
        <v>106428.34</v>
      </c>
      <c r="E72" s="247">
        <v>19595</v>
      </c>
      <c r="F72" s="247">
        <v>-86833.34</v>
      </c>
      <c r="G72" s="246">
        <v>0</v>
      </c>
      <c r="H72" s="246">
        <v>0</v>
      </c>
      <c r="I72" s="246">
        <v>0</v>
      </c>
      <c r="J72" s="246">
        <v>0</v>
      </c>
      <c r="K72" s="247">
        <v>-86833.34</v>
      </c>
      <c r="L72" s="246">
        <v>0</v>
      </c>
    </row>
    <row r="73" spans="1:12" ht="13.5" thickBot="1">
      <c r="A73" s="245" t="s">
        <v>605</v>
      </c>
      <c r="B73" s="245" t="s">
        <v>557</v>
      </c>
      <c r="C73" s="246">
        <v>84867</v>
      </c>
      <c r="D73" s="247">
        <v>97223.64</v>
      </c>
      <c r="E73" s="247">
        <v>42060.09</v>
      </c>
      <c r="F73" s="246">
        <v>0</v>
      </c>
      <c r="G73" s="246">
        <v>0</v>
      </c>
      <c r="H73" s="247">
        <v>-42806.91</v>
      </c>
      <c r="I73" s="246">
        <v>0</v>
      </c>
      <c r="J73" s="246">
        <v>0</v>
      </c>
      <c r="K73" s="247">
        <v>-42806.91</v>
      </c>
      <c r="L73" s="246">
        <v>0</v>
      </c>
    </row>
    <row r="74" spans="1:12" ht="13.5" thickBot="1">
      <c r="A74" s="245" t="s">
        <v>606</v>
      </c>
      <c r="B74" s="245" t="s">
        <v>557</v>
      </c>
      <c r="C74" s="246">
        <v>834770</v>
      </c>
      <c r="D74" s="247">
        <v>511296.63</v>
      </c>
      <c r="E74" s="247">
        <v>270882.87</v>
      </c>
      <c r="F74" s="246">
        <v>0</v>
      </c>
      <c r="G74" s="246">
        <v>0</v>
      </c>
      <c r="H74" s="247">
        <v>-261283.01</v>
      </c>
      <c r="I74" s="246">
        <v>0</v>
      </c>
      <c r="J74" s="246">
        <v>0</v>
      </c>
      <c r="K74" s="247">
        <v>-261283.01</v>
      </c>
      <c r="L74" s="246">
        <v>0</v>
      </c>
    </row>
    <row r="75" spans="1:12" ht="13.5" thickBot="1">
      <c r="A75" s="245" t="s">
        <v>607</v>
      </c>
      <c r="B75" s="245" t="s">
        <v>557</v>
      </c>
      <c r="C75" s="246">
        <v>171699</v>
      </c>
      <c r="D75" s="247">
        <v>73830.57</v>
      </c>
      <c r="E75" s="247">
        <v>41860.22</v>
      </c>
      <c r="F75" s="246">
        <v>0</v>
      </c>
      <c r="G75" s="246">
        <v>0</v>
      </c>
      <c r="H75" s="247">
        <v>7520.42</v>
      </c>
      <c r="I75" s="246">
        <v>0</v>
      </c>
      <c r="J75" s="246">
        <v>0</v>
      </c>
      <c r="K75" s="247">
        <v>7520.42</v>
      </c>
      <c r="L75" s="246">
        <v>0</v>
      </c>
    </row>
    <row r="76" spans="1:12" ht="13.5" thickBot="1">
      <c r="A76" s="245" t="s">
        <v>608</v>
      </c>
      <c r="B76" s="245" t="s">
        <v>558</v>
      </c>
      <c r="C76" s="246">
        <v>9391</v>
      </c>
      <c r="D76" s="247">
        <v>2729.96</v>
      </c>
      <c r="E76" s="247">
        <v>1212.38</v>
      </c>
      <c r="F76" s="247">
        <v>-1517.58</v>
      </c>
      <c r="G76" s="246">
        <v>0</v>
      </c>
      <c r="H76" s="246">
        <v>0</v>
      </c>
      <c r="I76" s="246">
        <v>0</v>
      </c>
      <c r="J76" s="246">
        <v>0</v>
      </c>
      <c r="K76" s="247">
        <v>-1517.58</v>
      </c>
      <c r="L76" s="246">
        <v>0</v>
      </c>
    </row>
    <row r="77" spans="1:12" ht="13.5" thickBot="1">
      <c r="A77" s="245" t="s">
        <v>609</v>
      </c>
      <c r="B77" s="245" t="s">
        <v>558</v>
      </c>
      <c r="C77" s="246">
        <v>10546</v>
      </c>
      <c r="D77" s="247">
        <v>3691.1</v>
      </c>
      <c r="E77" s="247">
        <v>6769.48</v>
      </c>
      <c r="F77" s="247">
        <v>3078.38</v>
      </c>
      <c r="G77" s="246">
        <v>0</v>
      </c>
      <c r="H77" s="246">
        <v>0</v>
      </c>
      <c r="I77" s="246">
        <v>0</v>
      </c>
      <c r="J77" s="246">
        <v>0</v>
      </c>
      <c r="K77" s="247">
        <v>3078.38</v>
      </c>
      <c r="L77" s="246">
        <v>0</v>
      </c>
    </row>
    <row r="78" spans="1:12" ht="13.5" thickBot="1">
      <c r="A78" s="332" t="s">
        <v>610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4"/>
    </row>
    <row r="79" spans="1:12" ht="13.5" thickBot="1">
      <c r="A79" s="245" t="s">
        <v>611</v>
      </c>
      <c r="B79" s="245" t="s">
        <v>558</v>
      </c>
      <c r="C79" s="246">
        <v>218342</v>
      </c>
      <c r="D79" s="247">
        <v>151966.03</v>
      </c>
      <c r="E79" s="247">
        <v>98253.9</v>
      </c>
      <c r="F79" s="247">
        <v>-53712.13</v>
      </c>
      <c r="G79" s="246">
        <v>0</v>
      </c>
      <c r="H79" s="246">
        <v>0</v>
      </c>
      <c r="I79" s="246">
        <v>0</v>
      </c>
      <c r="J79" s="246">
        <v>0</v>
      </c>
      <c r="K79" s="247">
        <v>-53712.13</v>
      </c>
      <c r="L79" s="246">
        <v>0</v>
      </c>
    </row>
    <row r="80" spans="1:12" ht="13.5" thickBot="1">
      <c r="A80" s="332" t="s">
        <v>612</v>
      </c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4"/>
    </row>
    <row r="81" spans="1:12" ht="13.5" thickBot="1">
      <c r="A81" s="245" t="s">
        <v>613</v>
      </c>
      <c r="B81" s="245" t="s">
        <v>557</v>
      </c>
      <c r="C81" s="246">
        <v>225</v>
      </c>
      <c r="D81" s="246">
        <v>618.75</v>
      </c>
      <c r="E81" s="246">
        <v>270</v>
      </c>
      <c r="F81" s="246">
        <v>0</v>
      </c>
      <c r="G81" s="246">
        <v>0</v>
      </c>
      <c r="H81" s="246">
        <v>-132.75</v>
      </c>
      <c r="I81" s="246">
        <v>0</v>
      </c>
      <c r="J81" s="246">
        <v>0</v>
      </c>
      <c r="K81" s="246">
        <v>-132.75</v>
      </c>
      <c r="L81" s="246">
        <v>0</v>
      </c>
    </row>
    <row r="82" spans="1:12" ht="13.5" thickBot="1">
      <c r="A82" s="245" t="s">
        <v>613</v>
      </c>
      <c r="B82" s="245" t="s">
        <v>558</v>
      </c>
      <c r="C82" s="246">
        <v>8141</v>
      </c>
      <c r="D82" s="247">
        <v>22387.75</v>
      </c>
      <c r="E82" s="247">
        <v>9769.2</v>
      </c>
      <c r="F82" s="247">
        <v>-12618.55</v>
      </c>
      <c r="G82" s="246">
        <v>0</v>
      </c>
      <c r="H82" s="246">
        <v>0</v>
      </c>
      <c r="I82" s="246">
        <v>0</v>
      </c>
      <c r="J82" s="246">
        <v>0</v>
      </c>
      <c r="K82" s="247">
        <v>-12618.55</v>
      </c>
      <c r="L82" s="246">
        <v>0</v>
      </c>
    </row>
    <row r="83" spans="1:12" ht="13.5" thickBot="1">
      <c r="A83" s="245" t="s">
        <v>614</v>
      </c>
      <c r="B83" s="245" t="s">
        <v>557</v>
      </c>
      <c r="C83" s="246">
        <v>274</v>
      </c>
      <c r="D83" s="247">
        <v>1991.98</v>
      </c>
      <c r="E83" s="247">
        <v>1604.3</v>
      </c>
      <c r="F83" s="246">
        <v>0</v>
      </c>
      <c r="G83" s="246">
        <v>0</v>
      </c>
      <c r="H83" s="246">
        <v>-290.14</v>
      </c>
      <c r="I83" s="246">
        <v>0</v>
      </c>
      <c r="J83" s="246">
        <v>0</v>
      </c>
      <c r="K83" s="246">
        <v>-290.14</v>
      </c>
      <c r="L83" s="246">
        <v>0</v>
      </c>
    </row>
    <row r="84" spans="1:12" ht="13.5" thickBot="1">
      <c r="A84" s="245" t="s">
        <v>615</v>
      </c>
      <c r="B84" s="245" t="s">
        <v>557</v>
      </c>
      <c r="C84" s="246">
        <v>2500</v>
      </c>
      <c r="D84" s="247">
        <v>10000</v>
      </c>
      <c r="E84" s="247">
        <v>3450</v>
      </c>
      <c r="F84" s="246">
        <v>0</v>
      </c>
      <c r="G84" s="246">
        <v>0</v>
      </c>
      <c r="H84" s="247">
        <v>-1675</v>
      </c>
      <c r="I84" s="246">
        <v>0</v>
      </c>
      <c r="J84" s="246">
        <v>0</v>
      </c>
      <c r="K84" s="247">
        <v>-1675</v>
      </c>
      <c r="L84" s="246">
        <v>0</v>
      </c>
    </row>
    <row r="85" spans="1:12" ht="13.5" thickBot="1">
      <c r="A85" s="245" t="s">
        <v>615</v>
      </c>
      <c r="B85" s="245" t="s">
        <v>558</v>
      </c>
      <c r="C85" s="246">
        <v>45263</v>
      </c>
      <c r="D85" s="247">
        <v>181052</v>
      </c>
      <c r="E85" s="247">
        <v>62462.94</v>
      </c>
      <c r="F85" s="247">
        <v>-118589.06</v>
      </c>
      <c r="G85" s="246">
        <v>0</v>
      </c>
      <c r="H85" s="246">
        <v>0</v>
      </c>
      <c r="I85" s="246">
        <v>0</v>
      </c>
      <c r="J85" s="246">
        <v>0</v>
      </c>
      <c r="K85" s="247">
        <v>-118589.06</v>
      </c>
      <c r="L85" s="246">
        <v>0</v>
      </c>
    </row>
    <row r="86" spans="1:12" ht="13.5" thickBot="1">
      <c r="A86" s="245" t="s">
        <v>616</v>
      </c>
      <c r="B86" s="245" t="s">
        <v>557</v>
      </c>
      <c r="C86" s="246">
        <v>31820</v>
      </c>
      <c r="D86" s="247">
        <v>33411</v>
      </c>
      <c r="E86" s="247">
        <v>37229.4</v>
      </c>
      <c r="F86" s="246">
        <v>0</v>
      </c>
      <c r="G86" s="246">
        <v>0</v>
      </c>
      <c r="H86" s="247">
        <v>9991.48</v>
      </c>
      <c r="I86" s="246">
        <v>0</v>
      </c>
      <c r="J86" s="246">
        <v>0</v>
      </c>
      <c r="K86" s="247">
        <v>9991.48</v>
      </c>
      <c r="L86" s="246">
        <v>0</v>
      </c>
    </row>
    <row r="87" spans="1:12" ht="13.5" thickBot="1">
      <c r="A87" s="245" t="s">
        <v>616</v>
      </c>
      <c r="B87" s="245" t="s">
        <v>558</v>
      </c>
      <c r="C87" s="246">
        <v>20000</v>
      </c>
      <c r="D87" s="247">
        <v>21000</v>
      </c>
      <c r="E87" s="247">
        <v>23400</v>
      </c>
      <c r="F87" s="247">
        <v>2400</v>
      </c>
      <c r="G87" s="246">
        <v>0</v>
      </c>
      <c r="H87" s="246">
        <v>0</v>
      </c>
      <c r="I87" s="246">
        <v>0</v>
      </c>
      <c r="J87" s="246">
        <v>0</v>
      </c>
      <c r="K87" s="247">
        <v>2400</v>
      </c>
      <c r="L87" s="246">
        <v>0</v>
      </c>
    </row>
    <row r="88" spans="1:12" ht="13.5" thickBot="1">
      <c r="A88" s="245" t="s">
        <v>617</v>
      </c>
      <c r="B88" s="245" t="s">
        <v>557</v>
      </c>
      <c r="C88" s="246">
        <v>97881</v>
      </c>
      <c r="D88" s="247">
        <v>97881</v>
      </c>
      <c r="E88" s="247">
        <v>2153.38</v>
      </c>
      <c r="F88" s="246">
        <v>0</v>
      </c>
      <c r="G88" s="246">
        <v>0</v>
      </c>
      <c r="H88" s="246">
        <v>685.16</v>
      </c>
      <c r="I88" s="246">
        <v>0</v>
      </c>
      <c r="J88" s="246">
        <v>0</v>
      </c>
      <c r="K88" s="246">
        <v>685.16</v>
      </c>
      <c r="L88" s="246">
        <v>0</v>
      </c>
    </row>
    <row r="89" spans="1:12" ht="13.5" thickBot="1">
      <c r="A89" s="245" t="s">
        <v>618</v>
      </c>
      <c r="B89" s="245" t="s">
        <v>558</v>
      </c>
      <c r="C89" s="246">
        <v>9644</v>
      </c>
      <c r="D89" s="247">
        <v>10897.72</v>
      </c>
      <c r="E89" s="247">
        <v>11259.37</v>
      </c>
      <c r="F89" s="246">
        <v>361.65</v>
      </c>
      <c r="G89" s="246">
        <v>0</v>
      </c>
      <c r="H89" s="246">
        <v>0</v>
      </c>
      <c r="I89" s="246">
        <v>0</v>
      </c>
      <c r="J89" s="246">
        <v>0</v>
      </c>
      <c r="K89" s="246">
        <v>361.65</v>
      </c>
      <c r="L89" s="246">
        <v>-22.18</v>
      </c>
    </row>
    <row r="90" spans="1:12" ht="13.5" thickBot="1">
      <c r="A90" s="245" t="s">
        <v>619</v>
      </c>
      <c r="B90" s="245" t="s">
        <v>558</v>
      </c>
      <c r="C90" s="246">
        <v>56815</v>
      </c>
      <c r="D90" s="247">
        <v>156241.25</v>
      </c>
      <c r="E90" s="247">
        <v>56246.85</v>
      </c>
      <c r="F90" s="247">
        <v>-99994.4</v>
      </c>
      <c r="G90" s="246">
        <v>0</v>
      </c>
      <c r="H90" s="246">
        <v>0</v>
      </c>
      <c r="I90" s="246">
        <v>0</v>
      </c>
      <c r="J90" s="246">
        <v>0</v>
      </c>
      <c r="K90" s="247">
        <v>-99994.4</v>
      </c>
      <c r="L90" s="246">
        <v>0</v>
      </c>
    </row>
    <row r="91" spans="1:12" ht="13.5" thickBot="1">
      <c r="A91" s="245" t="s">
        <v>620</v>
      </c>
      <c r="B91" s="245" t="s">
        <v>557</v>
      </c>
      <c r="C91" s="246">
        <v>29201</v>
      </c>
      <c r="D91" s="247">
        <v>934432</v>
      </c>
      <c r="E91" s="247">
        <v>15064.8</v>
      </c>
      <c r="F91" s="246">
        <v>0</v>
      </c>
      <c r="G91" s="246">
        <v>0</v>
      </c>
      <c r="H91" s="247">
        <v>-919367.2</v>
      </c>
      <c r="I91" s="246">
        <v>0</v>
      </c>
      <c r="J91" s="246">
        <v>0</v>
      </c>
      <c r="K91" s="247">
        <v>-919367.2</v>
      </c>
      <c r="L91" s="246">
        <v>0</v>
      </c>
    </row>
    <row r="92" spans="1:12" ht="13.5" thickBot="1">
      <c r="A92" s="245" t="s">
        <v>621</v>
      </c>
      <c r="B92" s="245" t="s">
        <v>557</v>
      </c>
      <c r="C92" s="246">
        <v>4621</v>
      </c>
      <c r="D92" s="247">
        <v>78557</v>
      </c>
      <c r="E92" s="247">
        <v>2310.5</v>
      </c>
      <c r="F92" s="246">
        <v>0</v>
      </c>
      <c r="G92" s="246">
        <v>0</v>
      </c>
      <c r="H92" s="246">
        <v>231.05</v>
      </c>
      <c r="I92" s="246">
        <v>0</v>
      </c>
      <c r="J92" s="246">
        <v>0</v>
      </c>
      <c r="K92" s="246">
        <v>231.05</v>
      </c>
      <c r="L92" s="246">
        <v>0</v>
      </c>
    </row>
    <row r="93" spans="1:12" ht="13.5" thickBot="1">
      <c r="A93" s="332" t="s">
        <v>130</v>
      </c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4"/>
    </row>
    <row r="94" spans="1:12" ht="13.5" thickBot="1">
      <c r="A94" s="245" t="s">
        <v>622</v>
      </c>
      <c r="B94" s="245" t="s">
        <v>557</v>
      </c>
      <c r="C94" s="246">
        <v>365</v>
      </c>
      <c r="D94" s="247">
        <v>366277.5</v>
      </c>
      <c r="E94" s="247">
        <v>366277.5</v>
      </c>
      <c r="F94" s="246">
        <v>0</v>
      </c>
      <c r="G94" s="246">
        <v>0</v>
      </c>
      <c r="H94" s="246">
        <v>0</v>
      </c>
      <c r="I94" s="246">
        <v>0</v>
      </c>
      <c r="J94" s="246">
        <v>0</v>
      </c>
      <c r="K94" s="246">
        <v>0</v>
      </c>
      <c r="L94" s="246">
        <v>0</v>
      </c>
    </row>
    <row r="95" spans="1:12" ht="13.5" thickBot="1">
      <c r="A95" s="245" t="s">
        <v>623</v>
      </c>
      <c r="B95" s="245" t="s">
        <v>557</v>
      </c>
      <c r="C95" s="246">
        <v>157388</v>
      </c>
      <c r="D95" s="247">
        <v>15589.28</v>
      </c>
      <c r="E95" s="247">
        <v>15723.06</v>
      </c>
      <c r="F95" s="246">
        <v>0</v>
      </c>
      <c r="G95" s="246">
        <v>0</v>
      </c>
      <c r="H95" s="246">
        <v>-133.78</v>
      </c>
      <c r="I95" s="246">
        <v>0</v>
      </c>
      <c r="J95" s="246">
        <v>0</v>
      </c>
      <c r="K95" s="246">
        <v>-133.78</v>
      </c>
      <c r="L95" s="246">
        <v>0</v>
      </c>
    </row>
    <row r="96" spans="1:12" ht="13.5" thickBot="1">
      <c r="A96" s="245" t="s">
        <v>624</v>
      </c>
      <c r="B96" s="245" t="s">
        <v>557</v>
      </c>
      <c r="C96" s="246">
        <v>27293</v>
      </c>
      <c r="D96" s="247">
        <v>8073.27</v>
      </c>
      <c r="E96" s="247">
        <v>8146.96</v>
      </c>
      <c r="F96" s="246">
        <v>0</v>
      </c>
      <c r="G96" s="246">
        <v>0</v>
      </c>
      <c r="H96" s="246">
        <v>-24.56</v>
      </c>
      <c r="I96" s="246">
        <v>0</v>
      </c>
      <c r="J96" s="246">
        <v>0</v>
      </c>
      <c r="K96" s="246">
        <v>-24.56</v>
      </c>
      <c r="L96" s="246">
        <v>0</v>
      </c>
    </row>
    <row r="97" spans="1:12" ht="13.5" thickBot="1">
      <c r="A97" s="245" t="s">
        <v>625</v>
      </c>
      <c r="B97" s="245" t="s">
        <v>557</v>
      </c>
      <c r="C97" s="246">
        <v>45488</v>
      </c>
      <c r="D97" s="247">
        <v>30567.94</v>
      </c>
      <c r="E97" s="247">
        <v>31368.52</v>
      </c>
      <c r="F97" s="246">
        <v>0</v>
      </c>
      <c r="G97" s="246">
        <v>0</v>
      </c>
      <c r="H97" s="246">
        <v>-327.52</v>
      </c>
      <c r="I97" s="246">
        <v>0</v>
      </c>
      <c r="J97" s="246">
        <v>0</v>
      </c>
      <c r="K97" s="246">
        <v>-327.52</v>
      </c>
      <c r="L97" s="246">
        <v>0</v>
      </c>
    </row>
    <row r="98" spans="1:12" ht="13.5" thickBot="1">
      <c r="A98" s="245" t="s">
        <v>626</v>
      </c>
      <c r="B98" s="245" t="s">
        <v>558</v>
      </c>
      <c r="C98" s="246">
        <v>121467</v>
      </c>
      <c r="D98" s="247">
        <v>53454.16</v>
      </c>
      <c r="E98" s="247">
        <v>57721.12</v>
      </c>
      <c r="F98" s="247">
        <v>4266.96</v>
      </c>
      <c r="G98" s="246">
        <v>0</v>
      </c>
      <c r="H98" s="246">
        <v>0</v>
      </c>
      <c r="I98" s="246">
        <v>0</v>
      </c>
      <c r="J98" s="246">
        <v>0</v>
      </c>
      <c r="K98" s="247">
        <v>4266.96</v>
      </c>
      <c r="L98" s="246">
        <v>0</v>
      </c>
    </row>
    <row r="99" spans="1:12" ht="13.5" thickBot="1">
      <c r="A99" s="245" t="s">
        <v>626</v>
      </c>
      <c r="B99" s="245" t="s">
        <v>557</v>
      </c>
      <c r="C99" s="246">
        <v>327739</v>
      </c>
      <c r="D99" s="247">
        <v>144228.57</v>
      </c>
      <c r="E99" s="247">
        <v>155741.57</v>
      </c>
      <c r="F99" s="246">
        <v>0</v>
      </c>
      <c r="G99" s="246">
        <v>0</v>
      </c>
      <c r="H99" s="247">
        <v>1708.93</v>
      </c>
      <c r="I99" s="246">
        <v>0</v>
      </c>
      <c r="J99" s="246">
        <v>0</v>
      </c>
      <c r="K99" s="247">
        <v>1708.93</v>
      </c>
      <c r="L99" s="246">
        <v>0</v>
      </c>
    </row>
    <row r="100" spans="1:12" ht="13.5" thickBot="1">
      <c r="A100" s="245" t="s">
        <v>627</v>
      </c>
      <c r="B100" s="245" t="s">
        <v>558</v>
      </c>
      <c r="C100" s="246">
        <v>234495</v>
      </c>
      <c r="D100" s="247">
        <v>122024.5</v>
      </c>
      <c r="E100" s="247">
        <v>132958.67</v>
      </c>
      <c r="F100" s="247">
        <v>10934.17</v>
      </c>
      <c r="G100" s="246">
        <v>0</v>
      </c>
      <c r="H100" s="246">
        <v>0</v>
      </c>
      <c r="I100" s="246">
        <v>0</v>
      </c>
      <c r="J100" s="246">
        <v>0</v>
      </c>
      <c r="K100" s="247">
        <v>10934.17</v>
      </c>
      <c r="L100" s="246">
        <v>0</v>
      </c>
    </row>
    <row r="101" spans="1:12" ht="13.5" thickBot="1">
      <c r="A101" s="245" t="s">
        <v>627</v>
      </c>
      <c r="B101" s="245" t="s">
        <v>557</v>
      </c>
      <c r="C101" s="246">
        <v>473486</v>
      </c>
      <c r="D101" s="247">
        <v>246388.59</v>
      </c>
      <c r="E101" s="247">
        <v>268466.56</v>
      </c>
      <c r="F101" s="246">
        <v>0</v>
      </c>
      <c r="G101" s="246">
        <v>0</v>
      </c>
      <c r="H101" s="247">
        <v>5681.83</v>
      </c>
      <c r="I101" s="246">
        <v>0</v>
      </c>
      <c r="J101" s="246">
        <v>0</v>
      </c>
      <c r="K101" s="247">
        <v>5681.83</v>
      </c>
      <c r="L101" s="246">
        <v>0</v>
      </c>
    </row>
    <row r="102" spans="1:12" ht="13.5" thickBot="1">
      <c r="A102" s="245" t="s">
        <v>628</v>
      </c>
      <c r="B102" s="245" t="s">
        <v>557</v>
      </c>
      <c r="C102" s="246">
        <v>889981</v>
      </c>
      <c r="D102" s="247">
        <v>460849.5</v>
      </c>
      <c r="E102" s="247">
        <v>499368.34</v>
      </c>
      <c r="F102" s="246">
        <v>0</v>
      </c>
      <c r="G102" s="246">
        <v>0</v>
      </c>
      <c r="H102" s="247">
        <v>2758.94</v>
      </c>
      <c r="I102" s="246">
        <v>0</v>
      </c>
      <c r="J102" s="246">
        <v>0</v>
      </c>
      <c r="K102" s="247">
        <v>2758.94</v>
      </c>
      <c r="L102" s="246">
        <v>0</v>
      </c>
    </row>
    <row r="103" spans="1:12" ht="13.5" thickBot="1">
      <c r="A103" s="245" t="s">
        <v>628</v>
      </c>
      <c r="B103" s="245" t="s">
        <v>558</v>
      </c>
      <c r="C103" s="246">
        <v>117071</v>
      </c>
      <c r="D103" s="247">
        <v>60468.85</v>
      </c>
      <c r="E103" s="247">
        <v>65688.54</v>
      </c>
      <c r="F103" s="247">
        <v>5219.69</v>
      </c>
      <c r="G103" s="246">
        <v>0</v>
      </c>
      <c r="H103" s="246">
        <v>0</v>
      </c>
      <c r="I103" s="246">
        <v>0</v>
      </c>
      <c r="J103" s="246">
        <v>0</v>
      </c>
      <c r="K103" s="247">
        <v>5219.69</v>
      </c>
      <c r="L103" s="246">
        <v>0</v>
      </c>
    </row>
    <row r="104" spans="1:12" ht="13.5" thickBot="1">
      <c r="A104" s="245" t="s">
        <v>629</v>
      </c>
      <c r="B104" s="245" t="s">
        <v>557</v>
      </c>
      <c r="C104" s="246">
        <v>303766</v>
      </c>
      <c r="D104" s="247">
        <v>155831.96</v>
      </c>
      <c r="E104" s="247">
        <v>171324.02</v>
      </c>
      <c r="F104" s="246">
        <v>0</v>
      </c>
      <c r="G104" s="246">
        <v>0</v>
      </c>
      <c r="H104" s="247">
        <v>2733.89</v>
      </c>
      <c r="I104" s="246">
        <v>0</v>
      </c>
      <c r="J104" s="246">
        <v>0</v>
      </c>
      <c r="K104" s="247">
        <v>2733.89</v>
      </c>
      <c r="L104" s="246">
        <v>0</v>
      </c>
    </row>
    <row r="105" spans="1:12" ht="13.5" thickBot="1">
      <c r="A105" s="245" t="s">
        <v>629</v>
      </c>
      <c r="B105" s="245" t="s">
        <v>558</v>
      </c>
      <c r="C105" s="246">
        <v>318264</v>
      </c>
      <c r="D105" s="247">
        <v>163269.44</v>
      </c>
      <c r="E105" s="247">
        <v>179500.9</v>
      </c>
      <c r="F105" s="247">
        <v>16231.46</v>
      </c>
      <c r="G105" s="246">
        <v>0</v>
      </c>
      <c r="H105" s="246">
        <v>0</v>
      </c>
      <c r="I105" s="246">
        <v>0</v>
      </c>
      <c r="J105" s="246">
        <v>0</v>
      </c>
      <c r="K105" s="247">
        <v>16231.46</v>
      </c>
      <c r="L105" s="246">
        <v>0</v>
      </c>
    </row>
    <row r="106" spans="1:12" ht="13.5" thickBot="1">
      <c r="A106" s="245" t="s">
        <v>630</v>
      </c>
      <c r="B106" s="245" t="s">
        <v>557</v>
      </c>
      <c r="C106" s="246">
        <v>503115</v>
      </c>
      <c r="D106" s="247">
        <v>303121.94</v>
      </c>
      <c r="E106" s="247">
        <v>326672.57</v>
      </c>
      <c r="F106" s="246">
        <v>0</v>
      </c>
      <c r="G106" s="246">
        <v>0</v>
      </c>
      <c r="H106" s="247">
        <v>5918.89</v>
      </c>
      <c r="I106" s="246">
        <v>0</v>
      </c>
      <c r="J106" s="246">
        <v>0</v>
      </c>
      <c r="K106" s="247">
        <v>5918.89</v>
      </c>
      <c r="L106" s="246">
        <v>0</v>
      </c>
    </row>
    <row r="107" spans="1:12" ht="13.5" thickBot="1">
      <c r="A107" s="245" t="s">
        <v>630</v>
      </c>
      <c r="B107" s="245" t="s">
        <v>558</v>
      </c>
      <c r="C107" s="246">
        <v>134092</v>
      </c>
      <c r="D107" s="247">
        <v>80723.38</v>
      </c>
      <c r="E107" s="247">
        <v>87065.94</v>
      </c>
      <c r="F107" s="247">
        <v>6342.56</v>
      </c>
      <c r="G107" s="246">
        <v>0</v>
      </c>
      <c r="H107" s="246">
        <v>0</v>
      </c>
      <c r="I107" s="246">
        <v>0</v>
      </c>
      <c r="J107" s="246">
        <v>0</v>
      </c>
      <c r="K107" s="247">
        <v>6342.56</v>
      </c>
      <c r="L107" s="246">
        <v>0</v>
      </c>
    </row>
    <row r="108" spans="1:12" ht="13.5" thickBot="1">
      <c r="A108" s="245" t="s">
        <v>631</v>
      </c>
      <c r="B108" s="245" t="s">
        <v>558</v>
      </c>
      <c r="C108" s="246">
        <v>108464</v>
      </c>
      <c r="D108" s="247">
        <v>64713.23</v>
      </c>
      <c r="E108" s="247">
        <v>70610.06</v>
      </c>
      <c r="F108" s="247">
        <v>5896.83</v>
      </c>
      <c r="G108" s="246">
        <v>0</v>
      </c>
      <c r="H108" s="246">
        <v>0</v>
      </c>
      <c r="I108" s="246">
        <v>0</v>
      </c>
      <c r="J108" s="246">
        <v>0</v>
      </c>
      <c r="K108" s="247">
        <v>5896.83</v>
      </c>
      <c r="L108" s="246">
        <v>0</v>
      </c>
    </row>
    <row r="109" spans="1:12" ht="13.5" thickBot="1">
      <c r="A109" s="245" t="s">
        <v>631</v>
      </c>
      <c r="B109" s="245" t="s">
        <v>557</v>
      </c>
      <c r="C109" s="246">
        <v>511882</v>
      </c>
      <c r="D109" s="247">
        <v>306533.96</v>
      </c>
      <c r="E109" s="247">
        <v>333235.18</v>
      </c>
      <c r="F109" s="246">
        <v>0</v>
      </c>
      <c r="G109" s="246">
        <v>0</v>
      </c>
      <c r="H109" s="247">
        <v>6241.27</v>
      </c>
      <c r="I109" s="246">
        <v>0</v>
      </c>
      <c r="J109" s="246">
        <v>0</v>
      </c>
      <c r="K109" s="247">
        <v>6241.27</v>
      </c>
      <c r="L109" s="246">
        <v>0</v>
      </c>
    </row>
    <row r="110" spans="1:12" ht="13.5" thickBot="1">
      <c r="A110" s="245" t="s">
        <v>632</v>
      </c>
      <c r="B110" s="245" t="s">
        <v>557</v>
      </c>
      <c r="C110" s="246">
        <v>176153</v>
      </c>
      <c r="D110" s="247">
        <v>118860.21</v>
      </c>
      <c r="E110" s="247">
        <v>129648.61</v>
      </c>
      <c r="F110" s="246">
        <v>0</v>
      </c>
      <c r="G110" s="246">
        <v>0</v>
      </c>
      <c r="H110" s="247">
        <v>2677.53</v>
      </c>
      <c r="I110" s="246">
        <v>0</v>
      </c>
      <c r="J110" s="246">
        <v>0</v>
      </c>
      <c r="K110" s="247">
        <v>2677.53</v>
      </c>
      <c r="L110" s="246">
        <v>0</v>
      </c>
    </row>
    <row r="111" spans="1:12" ht="13.5" thickBot="1">
      <c r="A111" s="245" t="s">
        <v>633</v>
      </c>
      <c r="B111" s="245" t="s">
        <v>557</v>
      </c>
      <c r="C111" s="246">
        <v>374243</v>
      </c>
      <c r="D111" s="247">
        <v>279221.24</v>
      </c>
      <c r="E111" s="247">
        <v>306505.02</v>
      </c>
      <c r="F111" s="246">
        <v>0</v>
      </c>
      <c r="G111" s="246">
        <v>0</v>
      </c>
      <c r="H111" s="247">
        <v>3368.19</v>
      </c>
      <c r="I111" s="246">
        <v>0</v>
      </c>
      <c r="J111" s="246">
        <v>0</v>
      </c>
      <c r="K111" s="247">
        <v>3368.19</v>
      </c>
      <c r="L111" s="246">
        <v>0</v>
      </c>
    </row>
    <row r="112" spans="1:12" ht="13.5" thickBot="1">
      <c r="A112" s="245" t="s">
        <v>634</v>
      </c>
      <c r="B112" s="245" t="s">
        <v>557</v>
      </c>
      <c r="C112" s="246">
        <v>331738</v>
      </c>
      <c r="D112" s="247">
        <v>257170.25</v>
      </c>
      <c r="E112" s="247">
        <v>291265.96</v>
      </c>
      <c r="F112" s="246">
        <v>0</v>
      </c>
      <c r="G112" s="246">
        <v>0</v>
      </c>
      <c r="H112" s="247">
        <v>-1947.8</v>
      </c>
      <c r="I112" s="246">
        <v>0</v>
      </c>
      <c r="J112" s="246">
        <v>0</v>
      </c>
      <c r="K112" s="247">
        <v>-1947.8</v>
      </c>
      <c r="L112" s="246">
        <v>0</v>
      </c>
    </row>
    <row r="113" spans="1:12" ht="13.5" thickBot="1">
      <c r="A113" s="245" t="s">
        <v>635</v>
      </c>
      <c r="B113" s="245" t="s">
        <v>557</v>
      </c>
      <c r="C113" s="246">
        <v>42732</v>
      </c>
      <c r="D113" s="247">
        <v>33665.76</v>
      </c>
      <c r="E113" s="247">
        <v>36963.18</v>
      </c>
      <c r="F113" s="246">
        <v>0</v>
      </c>
      <c r="G113" s="246">
        <v>0</v>
      </c>
      <c r="H113" s="247">
        <v>-1010.58</v>
      </c>
      <c r="I113" s="246">
        <v>0</v>
      </c>
      <c r="J113" s="246">
        <v>0</v>
      </c>
      <c r="K113" s="247">
        <v>-1010.58</v>
      </c>
      <c r="L113" s="246">
        <v>0</v>
      </c>
    </row>
    <row r="114" spans="1:12" ht="13.5" thickBot="1">
      <c r="A114" s="245" t="s">
        <v>636</v>
      </c>
      <c r="B114" s="245" t="s">
        <v>557</v>
      </c>
      <c r="C114" s="246">
        <v>123843</v>
      </c>
      <c r="D114" s="247">
        <v>109394.45</v>
      </c>
      <c r="E114" s="247">
        <v>105266.55</v>
      </c>
      <c r="F114" s="246">
        <v>0</v>
      </c>
      <c r="G114" s="246">
        <v>0</v>
      </c>
      <c r="H114" s="247">
        <v>-4127.9</v>
      </c>
      <c r="I114" s="246">
        <v>0</v>
      </c>
      <c r="J114" s="246">
        <v>0</v>
      </c>
      <c r="K114" s="247">
        <v>-4127.9</v>
      </c>
      <c r="L114" s="246">
        <v>0</v>
      </c>
    </row>
    <row r="115" spans="1:12" ht="13.5" thickBot="1">
      <c r="A115" s="332" t="s">
        <v>637</v>
      </c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L115" s="334"/>
    </row>
    <row r="116" spans="1:12" ht="13.5" thickBot="1">
      <c r="A116" s="245" t="s">
        <v>638</v>
      </c>
      <c r="B116" s="245" t="s">
        <v>557</v>
      </c>
      <c r="C116" s="246">
        <v>29201</v>
      </c>
      <c r="D116" s="247">
        <v>148709.01</v>
      </c>
      <c r="E116" s="247">
        <v>155004.75</v>
      </c>
      <c r="F116" s="246">
        <v>0</v>
      </c>
      <c r="G116" s="246">
        <v>0</v>
      </c>
      <c r="H116" s="247">
        <v>6295.74</v>
      </c>
      <c r="I116" s="246">
        <v>0</v>
      </c>
      <c r="J116" s="246">
        <v>0</v>
      </c>
      <c r="K116" s="247">
        <v>6295.74</v>
      </c>
      <c r="L116" s="246">
        <v>0</v>
      </c>
    </row>
    <row r="117" spans="1:12" ht="13.5" thickBot="1">
      <c r="A117" s="245" t="s">
        <v>639</v>
      </c>
      <c r="B117" s="245" t="s">
        <v>557</v>
      </c>
      <c r="C117" s="246">
        <v>4621</v>
      </c>
      <c r="D117" s="247">
        <v>54273.65</v>
      </c>
      <c r="E117" s="247">
        <v>52524.13</v>
      </c>
      <c r="F117" s="246">
        <v>0</v>
      </c>
      <c r="G117" s="246">
        <v>0</v>
      </c>
      <c r="H117" s="246">
        <v>-395.57</v>
      </c>
      <c r="I117" s="246">
        <v>0</v>
      </c>
      <c r="J117" s="246">
        <v>0</v>
      </c>
      <c r="K117" s="246">
        <v>-395.57</v>
      </c>
      <c r="L117" s="246">
        <v>0</v>
      </c>
    </row>
    <row r="118" spans="1:12" ht="13.5" thickBot="1">
      <c r="A118" s="245" t="s">
        <v>640</v>
      </c>
      <c r="B118" s="245" t="s">
        <v>557</v>
      </c>
      <c r="C118" s="246">
        <v>4621</v>
      </c>
      <c r="D118" s="247">
        <v>20587.02</v>
      </c>
      <c r="E118" s="247">
        <v>20696.07</v>
      </c>
      <c r="F118" s="246">
        <v>0</v>
      </c>
      <c r="G118" s="246">
        <v>0</v>
      </c>
      <c r="H118" s="246">
        <v>-244</v>
      </c>
      <c r="I118" s="246">
        <v>0</v>
      </c>
      <c r="J118" s="246">
        <v>0</v>
      </c>
      <c r="K118" s="246">
        <v>-244</v>
      </c>
      <c r="L118" s="246">
        <v>0</v>
      </c>
    </row>
    <row r="119" spans="1:12" ht="13.5" thickBot="1">
      <c r="A119" s="245" t="s">
        <v>641</v>
      </c>
      <c r="B119" s="245" t="s">
        <v>558</v>
      </c>
      <c r="C119" s="246">
        <v>8528503</v>
      </c>
      <c r="D119" s="247">
        <v>753919.67</v>
      </c>
      <c r="E119" s="247">
        <v>703601.5</v>
      </c>
      <c r="F119" s="247">
        <v>-50318.17</v>
      </c>
      <c r="G119" s="246">
        <v>0</v>
      </c>
      <c r="H119" s="246">
        <v>0</v>
      </c>
      <c r="I119" s="246">
        <v>0</v>
      </c>
      <c r="J119" s="246">
        <v>0</v>
      </c>
      <c r="K119" s="247">
        <v>-50318.17</v>
      </c>
      <c r="L119" s="246">
        <v>0</v>
      </c>
    </row>
    <row r="120" spans="1:12" ht="13.5" thickBot="1">
      <c r="A120" s="245" t="s">
        <v>642</v>
      </c>
      <c r="B120" s="245" t="s">
        <v>557</v>
      </c>
      <c r="C120" s="246">
        <v>2437</v>
      </c>
      <c r="D120" s="247">
        <v>15146.69</v>
      </c>
      <c r="E120" s="247">
        <v>14306.9</v>
      </c>
      <c r="F120" s="246">
        <v>0</v>
      </c>
      <c r="G120" s="246">
        <v>0</v>
      </c>
      <c r="H120" s="247">
        <v>-1115.9</v>
      </c>
      <c r="I120" s="246">
        <v>0</v>
      </c>
      <c r="J120" s="246">
        <v>0</v>
      </c>
      <c r="K120" s="247">
        <v>-1115.9</v>
      </c>
      <c r="L120" s="246">
        <v>0</v>
      </c>
    </row>
    <row r="121" spans="1:12" ht="13.5" thickBot="1">
      <c r="A121" s="244" t="s">
        <v>643</v>
      </c>
      <c r="B121" s="244">
        <v>102</v>
      </c>
      <c r="C121" s="245"/>
      <c r="D121" s="248">
        <v>19666357.26</v>
      </c>
      <c r="E121" s="248">
        <v>14564963.06</v>
      </c>
      <c r="F121" s="248">
        <v>-1762454.65</v>
      </c>
      <c r="G121" s="249">
        <v>0</v>
      </c>
      <c r="H121" s="248">
        <v>-1587012.77</v>
      </c>
      <c r="I121" s="249">
        <v>0</v>
      </c>
      <c r="J121" s="249">
        <v>0</v>
      </c>
      <c r="K121" s="248">
        <v>-3349467.42</v>
      </c>
      <c r="L121" s="249">
        <v>63.99</v>
      </c>
    </row>
    <row r="122" ht="14.25">
      <c r="A122" s="237" t="s">
        <v>644</v>
      </c>
    </row>
    <row r="123" ht="14.25">
      <c r="A123" s="237" t="s">
        <v>645</v>
      </c>
    </row>
    <row r="125" ht="12.75">
      <c r="A125" s="250" t="s">
        <v>646</v>
      </c>
    </row>
  </sheetData>
  <sheetProtection/>
  <mergeCells count="9">
    <mergeCell ref="A93:L93"/>
    <mergeCell ref="A115:L115"/>
    <mergeCell ref="A7:L7"/>
    <mergeCell ref="B9:B12"/>
    <mergeCell ref="C9:C12"/>
    <mergeCell ref="L9:L12"/>
    <mergeCell ref="A14:L14"/>
    <mergeCell ref="A78:L78"/>
    <mergeCell ref="A80:L8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Q35" sqref="Q35"/>
    </sheetView>
  </sheetViews>
  <sheetFormatPr defaultColWidth="9.140625" defaultRowHeight="12.75"/>
  <cols>
    <col min="1" max="2" width="9.140625" style="197" customWidth="1"/>
    <col min="3" max="3" width="18.7109375" style="197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491</v>
      </c>
      <c r="B1" s="4"/>
      <c r="C1"/>
      <c r="D1"/>
      <c r="E1" s="226"/>
      <c r="F1" s="226"/>
      <c r="G1" s="226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4" t="s">
        <v>489</v>
      </c>
      <c r="B2" s="4"/>
      <c r="C2"/>
      <c r="D2"/>
      <c r="E2" s="226"/>
      <c r="F2" s="226"/>
      <c r="G2" s="226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4" t="s">
        <v>328</v>
      </c>
      <c r="B3" s="4"/>
      <c r="C3"/>
      <c r="D3"/>
      <c r="E3" s="226"/>
      <c r="F3" s="226"/>
      <c r="G3" s="226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4" t="s">
        <v>329</v>
      </c>
      <c r="B4" s="4"/>
      <c r="C4"/>
      <c r="D4"/>
      <c r="E4" s="226"/>
      <c r="F4" s="226"/>
      <c r="G4" s="226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238"/>
      <c r="B5"/>
      <c r="C5"/>
      <c r="D5"/>
      <c r="E5"/>
      <c r="F5"/>
      <c r="G5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3"/>
      <c r="C6" s="196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196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25" t="s">
        <v>674</v>
      </c>
      <c r="C8" s="196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196"/>
      <c r="B9" s="196"/>
      <c r="C9" s="196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98" customFormat="1" ht="11.25">
      <c r="A10" s="373" t="s">
        <v>103</v>
      </c>
      <c r="B10" s="374"/>
      <c r="C10" s="374"/>
      <c r="D10" s="374"/>
      <c r="E10" s="375"/>
      <c r="F10" s="370" t="s">
        <v>1</v>
      </c>
      <c r="G10" s="364" t="s">
        <v>463</v>
      </c>
      <c r="H10" s="370" t="s">
        <v>1</v>
      </c>
      <c r="I10" s="346" t="s">
        <v>464</v>
      </c>
      <c r="J10" s="370" t="s">
        <v>1</v>
      </c>
      <c r="K10" s="346" t="s">
        <v>120</v>
      </c>
      <c r="L10" s="370" t="s">
        <v>1</v>
      </c>
      <c r="M10" s="346" t="s">
        <v>465</v>
      </c>
      <c r="N10" s="370" t="s">
        <v>1</v>
      </c>
      <c r="O10" s="346" t="s">
        <v>127</v>
      </c>
    </row>
    <row r="11" spans="1:15" s="198" customFormat="1" ht="15" customHeight="1">
      <c r="A11" s="352" t="s">
        <v>450</v>
      </c>
      <c r="B11" s="353"/>
      <c r="C11" s="354"/>
      <c r="D11" s="361" t="s">
        <v>451</v>
      </c>
      <c r="E11" s="364" t="s">
        <v>466</v>
      </c>
      <c r="F11" s="371"/>
      <c r="G11" s="365"/>
      <c r="H11" s="371"/>
      <c r="I11" s="347"/>
      <c r="J11" s="371"/>
      <c r="K11" s="347"/>
      <c r="L11" s="371"/>
      <c r="M11" s="347"/>
      <c r="N11" s="371"/>
      <c r="O11" s="347"/>
    </row>
    <row r="12" spans="1:15" s="198" customFormat="1" ht="25.5" customHeight="1">
      <c r="A12" s="355"/>
      <c r="B12" s="356"/>
      <c r="C12" s="357"/>
      <c r="D12" s="362"/>
      <c r="E12" s="365"/>
      <c r="F12" s="371"/>
      <c r="G12" s="365"/>
      <c r="H12" s="371"/>
      <c r="I12" s="347"/>
      <c r="J12" s="371"/>
      <c r="K12" s="347"/>
      <c r="L12" s="371"/>
      <c r="M12" s="347"/>
      <c r="N12" s="371"/>
      <c r="O12" s="347"/>
    </row>
    <row r="13" spans="1:15" s="198" customFormat="1" ht="18" customHeight="1">
      <c r="A13" s="358"/>
      <c r="B13" s="359"/>
      <c r="C13" s="360"/>
      <c r="D13" s="363"/>
      <c r="E13" s="366"/>
      <c r="F13" s="371"/>
      <c r="G13" s="366"/>
      <c r="H13" s="371"/>
      <c r="I13" s="348"/>
      <c r="J13" s="371"/>
      <c r="K13" s="348"/>
      <c r="L13" s="371"/>
      <c r="M13" s="348"/>
      <c r="N13" s="371"/>
      <c r="O13" s="348"/>
    </row>
    <row r="14" spans="1:15" s="198" customFormat="1" ht="18" customHeight="1">
      <c r="A14" s="367">
        <v>1</v>
      </c>
      <c r="B14" s="368"/>
      <c r="C14" s="368"/>
      <c r="D14" s="368"/>
      <c r="E14" s="369"/>
      <c r="F14" s="372"/>
      <c r="G14" s="199">
        <v>2</v>
      </c>
      <c r="H14" s="372"/>
      <c r="I14" s="136">
        <v>3</v>
      </c>
      <c r="J14" s="372"/>
      <c r="K14" s="136">
        <v>4</v>
      </c>
      <c r="L14" s="372"/>
      <c r="M14" s="136">
        <v>5</v>
      </c>
      <c r="N14" s="372"/>
      <c r="O14" s="136">
        <v>6</v>
      </c>
    </row>
    <row r="15" spans="1:16" s="198" customFormat="1" ht="13.5" customHeight="1">
      <c r="A15" s="349" t="s">
        <v>467</v>
      </c>
      <c r="B15" s="350"/>
      <c r="C15" s="350"/>
      <c r="D15" s="350"/>
      <c r="E15" s="351"/>
      <c r="F15" s="200">
        <v>678</v>
      </c>
      <c r="G15" s="200"/>
      <c r="H15" s="200">
        <v>689</v>
      </c>
      <c r="I15" s="200"/>
      <c r="J15" s="200">
        <v>700</v>
      </c>
      <c r="K15" s="200"/>
      <c r="L15" s="200">
        <v>711</v>
      </c>
      <c r="M15" s="200"/>
      <c r="N15" s="200">
        <v>722</v>
      </c>
      <c r="O15" s="200"/>
      <c r="P15" s="201"/>
    </row>
    <row r="16" spans="1:16" s="198" customFormat="1" ht="12.75" customHeight="1">
      <c r="A16" s="457" t="s">
        <v>468</v>
      </c>
      <c r="B16" s="458"/>
      <c r="C16" s="458"/>
      <c r="D16" s="458"/>
      <c r="E16" s="458"/>
      <c r="F16" s="150">
        <v>679</v>
      </c>
      <c r="G16" s="150"/>
      <c r="H16" s="459">
        <v>690</v>
      </c>
      <c r="I16" s="150"/>
      <c r="J16" s="150">
        <v>701</v>
      </c>
      <c r="K16" s="150"/>
      <c r="L16" s="150">
        <v>712</v>
      </c>
      <c r="M16" s="150"/>
      <c r="N16" s="150">
        <v>723</v>
      </c>
      <c r="O16" s="150"/>
      <c r="P16" s="203"/>
    </row>
    <row r="17" spans="1:15" s="133" customFormat="1" ht="12.75" customHeight="1">
      <c r="A17" s="465" t="s">
        <v>469</v>
      </c>
      <c r="B17" s="466"/>
      <c r="C17" s="466"/>
      <c r="D17" s="271" t="s">
        <v>557</v>
      </c>
      <c r="E17" s="271" t="s">
        <v>622</v>
      </c>
      <c r="F17" s="159"/>
      <c r="G17" s="274">
        <v>365000</v>
      </c>
      <c r="H17" s="204"/>
      <c r="I17" s="274">
        <v>366277.5</v>
      </c>
      <c r="J17" s="204"/>
      <c r="K17" s="274">
        <v>366277.5</v>
      </c>
      <c r="L17" s="204"/>
      <c r="M17" s="273">
        <v>0.365</v>
      </c>
      <c r="N17" s="204"/>
      <c r="O17" s="273">
        <v>2.3844</v>
      </c>
    </row>
    <row r="18" spans="1:15" s="133" customFormat="1" ht="12.75">
      <c r="A18" s="466" t="s">
        <v>469</v>
      </c>
      <c r="B18" s="466"/>
      <c r="C18" s="466"/>
      <c r="D18" s="271" t="s">
        <v>557</v>
      </c>
      <c r="E18" s="271" t="s">
        <v>623</v>
      </c>
      <c r="F18" s="159"/>
      <c r="G18" s="274">
        <v>157388</v>
      </c>
      <c r="H18" s="204"/>
      <c r="I18" s="274">
        <v>15589.28</v>
      </c>
      <c r="J18" s="204"/>
      <c r="K18" s="274">
        <v>15723.06</v>
      </c>
      <c r="L18" s="204"/>
      <c r="M18" s="273">
        <v>0.237433</v>
      </c>
      <c r="N18" s="204"/>
      <c r="O18" s="273">
        <v>0.102354</v>
      </c>
    </row>
    <row r="19" spans="1:15" s="133" customFormat="1" ht="12.75">
      <c r="A19" s="466" t="s">
        <v>469</v>
      </c>
      <c r="B19" s="466"/>
      <c r="C19" s="466"/>
      <c r="D19" s="271" t="s">
        <v>557</v>
      </c>
      <c r="E19" s="271" t="s">
        <v>624</v>
      </c>
      <c r="F19" s="159"/>
      <c r="G19" s="274">
        <v>8187.9</v>
      </c>
      <c r="H19" s="204"/>
      <c r="I19" s="274">
        <v>8073.27</v>
      </c>
      <c r="J19" s="204"/>
      <c r="K19" s="274">
        <v>8146.96</v>
      </c>
      <c r="L19" s="204"/>
      <c r="M19" s="273">
        <v>0.051932</v>
      </c>
      <c r="N19" s="204"/>
      <c r="O19" s="273">
        <v>0.053035</v>
      </c>
    </row>
    <row r="20" spans="1:15" s="133" customFormat="1" ht="12.75">
      <c r="A20" s="466" t="s">
        <v>469</v>
      </c>
      <c r="B20" s="466"/>
      <c r="C20" s="466"/>
      <c r="D20" s="271" t="s">
        <v>557</v>
      </c>
      <c r="E20" s="271" t="s">
        <v>625</v>
      </c>
      <c r="F20" s="159"/>
      <c r="G20" s="274">
        <v>31841.6</v>
      </c>
      <c r="H20" s="204"/>
      <c r="I20" s="274">
        <v>30567.94</v>
      </c>
      <c r="J20" s="204"/>
      <c r="K20" s="274">
        <v>31368.52</v>
      </c>
      <c r="L20" s="204"/>
      <c r="M20" s="273">
        <v>0.134299</v>
      </c>
      <c r="N20" s="204"/>
      <c r="O20" s="273">
        <v>0.204203</v>
      </c>
    </row>
    <row r="21" spans="1:15" s="133" customFormat="1" ht="12.75">
      <c r="A21" s="466" t="s">
        <v>469</v>
      </c>
      <c r="B21" s="466"/>
      <c r="C21" s="466"/>
      <c r="D21" s="271" t="s">
        <v>557</v>
      </c>
      <c r="E21" s="271" t="s">
        <v>626</v>
      </c>
      <c r="F21" s="159"/>
      <c r="G21" s="274">
        <v>163869.5</v>
      </c>
      <c r="H21" s="204"/>
      <c r="I21" s="274">
        <v>144228.57</v>
      </c>
      <c r="J21" s="204"/>
      <c r="K21" s="274">
        <v>155741.57</v>
      </c>
      <c r="L21" s="204"/>
      <c r="M21" s="273">
        <v>0.803976</v>
      </c>
      <c r="N21" s="204"/>
      <c r="O21" s="273">
        <v>1.013849</v>
      </c>
    </row>
    <row r="22" spans="1:15" s="133" customFormat="1" ht="12.75">
      <c r="A22" s="466" t="s">
        <v>469</v>
      </c>
      <c r="B22" s="466"/>
      <c r="C22" s="466"/>
      <c r="D22" s="271" t="s">
        <v>558</v>
      </c>
      <c r="E22" s="271" t="s">
        <v>626</v>
      </c>
      <c r="F22" s="159"/>
      <c r="G22" s="274">
        <v>60733.5</v>
      </c>
      <c r="H22" s="204"/>
      <c r="I22" s="274">
        <v>53454.16</v>
      </c>
      <c r="J22" s="204"/>
      <c r="K22" s="274">
        <v>57721.12</v>
      </c>
      <c r="L22" s="204"/>
      <c r="M22" s="273">
        <v>0.297971</v>
      </c>
      <c r="N22" s="204"/>
      <c r="O22" s="273">
        <v>0.375754</v>
      </c>
    </row>
    <row r="23" spans="1:15" s="133" customFormat="1" ht="12.75">
      <c r="A23" s="466" t="s">
        <v>469</v>
      </c>
      <c r="B23" s="466"/>
      <c r="C23" s="466"/>
      <c r="D23" s="271" t="s">
        <v>557</v>
      </c>
      <c r="E23" s="271" t="s">
        <v>627</v>
      </c>
      <c r="F23" s="159"/>
      <c r="G23" s="274">
        <v>284091.6</v>
      </c>
      <c r="H23" s="204"/>
      <c r="I23" s="274">
        <v>246388.59</v>
      </c>
      <c r="J23" s="204"/>
      <c r="K23" s="274">
        <v>268466.56</v>
      </c>
      <c r="L23" s="204"/>
      <c r="M23" s="273">
        <v>1.698988</v>
      </c>
      <c r="N23" s="204"/>
      <c r="O23" s="273">
        <v>1.747669</v>
      </c>
    </row>
    <row r="24" spans="1:15" s="133" customFormat="1" ht="12.75">
      <c r="A24" s="466" t="s">
        <v>469</v>
      </c>
      <c r="B24" s="466"/>
      <c r="C24" s="466"/>
      <c r="D24" s="271" t="s">
        <v>558</v>
      </c>
      <c r="E24" s="271" t="s">
        <v>627</v>
      </c>
      <c r="F24" s="159"/>
      <c r="G24" s="274">
        <v>140697</v>
      </c>
      <c r="H24" s="204"/>
      <c r="I24" s="274">
        <v>122024.5</v>
      </c>
      <c r="J24" s="204"/>
      <c r="K24" s="274">
        <v>132958.67</v>
      </c>
      <c r="L24" s="204"/>
      <c r="M24" s="273">
        <v>0.841427</v>
      </c>
      <c r="N24" s="204"/>
      <c r="O24" s="273">
        <v>0.865537</v>
      </c>
    </row>
    <row r="25" spans="1:15" s="133" customFormat="1" ht="12.75">
      <c r="A25" s="466" t="s">
        <v>469</v>
      </c>
      <c r="B25" s="466"/>
      <c r="C25" s="466"/>
      <c r="D25" s="271" t="s">
        <v>557</v>
      </c>
      <c r="E25" s="271" t="s">
        <v>628</v>
      </c>
      <c r="F25" s="159"/>
      <c r="G25" s="274">
        <v>533988.6</v>
      </c>
      <c r="H25" s="204"/>
      <c r="I25" s="274">
        <v>460849.5</v>
      </c>
      <c r="J25" s="204"/>
      <c r="K25" s="274">
        <v>499368.34</v>
      </c>
      <c r="L25" s="204"/>
      <c r="M25" s="273">
        <v>1.104942</v>
      </c>
      <c r="N25" s="204"/>
      <c r="O25" s="273">
        <v>3.250798</v>
      </c>
    </row>
    <row r="26" spans="1:15" s="133" customFormat="1" ht="12.75">
      <c r="A26" s="466" t="s">
        <v>469</v>
      </c>
      <c r="B26" s="466"/>
      <c r="C26" s="466"/>
      <c r="D26" s="271" t="s">
        <v>558</v>
      </c>
      <c r="E26" s="271" t="s">
        <v>628</v>
      </c>
      <c r="F26" s="159"/>
      <c r="G26" s="274">
        <v>70242.6</v>
      </c>
      <c r="H26" s="204"/>
      <c r="I26" s="274">
        <v>60468.85</v>
      </c>
      <c r="J26" s="204"/>
      <c r="K26" s="274">
        <v>65688.54</v>
      </c>
      <c r="L26" s="204"/>
      <c r="M26" s="273">
        <v>0.145348</v>
      </c>
      <c r="N26" s="204"/>
      <c r="O26" s="273">
        <v>0.427621</v>
      </c>
    </row>
    <row r="27" spans="1:15" s="133" customFormat="1" ht="12.75">
      <c r="A27" s="466" t="s">
        <v>469</v>
      </c>
      <c r="B27" s="466"/>
      <c r="C27" s="466"/>
      <c r="D27" s="271" t="s">
        <v>557</v>
      </c>
      <c r="E27" s="271" t="s">
        <v>629</v>
      </c>
      <c r="F27" s="159"/>
      <c r="G27" s="274">
        <v>182259.6</v>
      </c>
      <c r="H27" s="204"/>
      <c r="I27" s="274">
        <v>155831.96</v>
      </c>
      <c r="J27" s="204"/>
      <c r="K27" s="274">
        <v>171324.02</v>
      </c>
      <c r="L27" s="204"/>
      <c r="M27" s="273">
        <v>0.843884</v>
      </c>
      <c r="N27" s="204"/>
      <c r="O27" s="273">
        <v>1.115288</v>
      </c>
    </row>
    <row r="28" spans="1:15" s="133" customFormat="1" ht="12.75">
      <c r="A28" s="466" t="s">
        <v>469</v>
      </c>
      <c r="B28" s="466"/>
      <c r="C28" s="466"/>
      <c r="D28" s="271" t="s">
        <v>558</v>
      </c>
      <c r="E28" s="271" t="s">
        <v>629</v>
      </c>
      <c r="F28" s="159"/>
      <c r="G28" s="274">
        <v>190958.4</v>
      </c>
      <c r="H28" s="204"/>
      <c r="I28" s="274">
        <v>163269.44</v>
      </c>
      <c r="J28" s="204"/>
      <c r="K28" s="274">
        <v>179500.9</v>
      </c>
      <c r="L28" s="204"/>
      <c r="M28" s="273">
        <v>0.88416</v>
      </c>
      <c r="N28" s="204"/>
      <c r="O28" s="273">
        <v>1.168518</v>
      </c>
    </row>
    <row r="29" spans="1:15" s="133" customFormat="1" ht="12.75">
      <c r="A29" s="466" t="s">
        <v>469</v>
      </c>
      <c r="B29" s="466"/>
      <c r="C29" s="466"/>
      <c r="D29" s="271" t="s">
        <v>557</v>
      </c>
      <c r="E29" s="271" t="s">
        <v>630</v>
      </c>
      <c r="F29" s="159"/>
      <c r="G29" s="274">
        <v>352180.5</v>
      </c>
      <c r="H29" s="204"/>
      <c r="I29" s="274">
        <v>303121.94</v>
      </c>
      <c r="J29" s="204"/>
      <c r="K29" s="274">
        <v>326672.57</v>
      </c>
      <c r="L29" s="204"/>
      <c r="M29" s="273">
        <v>1.72869</v>
      </c>
      <c r="N29" s="204"/>
      <c r="O29" s="273">
        <v>2.126579</v>
      </c>
    </row>
    <row r="30" spans="1:15" s="133" customFormat="1" ht="12.75">
      <c r="A30" s="466" t="s">
        <v>469</v>
      </c>
      <c r="B30" s="466"/>
      <c r="C30" s="466"/>
      <c r="D30" s="271" t="s">
        <v>558</v>
      </c>
      <c r="E30" s="271" t="s">
        <v>630</v>
      </c>
      <c r="F30" s="159"/>
      <c r="G30" s="274">
        <v>93864.4</v>
      </c>
      <c r="H30" s="204"/>
      <c r="I30" s="274">
        <v>80723.38</v>
      </c>
      <c r="J30" s="204"/>
      <c r="K30" s="274">
        <v>87065.94</v>
      </c>
      <c r="L30" s="204"/>
      <c r="M30" s="273">
        <v>0.460737</v>
      </c>
      <c r="N30" s="204"/>
      <c r="O30" s="273">
        <v>0.566784</v>
      </c>
    </row>
    <row r="31" spans="1:15" s="133" customFormat="1" ht="12.75">
      <c r="A31" s="466" t="s">
        <v>469</v>
      </c>
      <c r="B31" s="466"/>
      <c r="C31" s="466"/>
      <c r="D31" s="271" t="s">
        <v>557</v>
      </c>
      <c r="E31" s="271" t="s">
        <v>631</v>
      </c>
      <c r="F31" s="159"/>
      <c r="G31" s="274">
        <v>358317.4</v>
      </c>
      <c r="H31" s="204"/>
      <c r="I31" s="274">
        <v>306533.96</v>
      </c>
      <c r="J31" s="204"/>
      <c r="K31" s="274">
        <v>333235.18</v>
      </c>
      <c r="L31" s="204"/>
      <c r="M31" s="273">
        <v>0.923147</v>
      </c>
      <c r="N31" s="204"/>
      <c r="O31" s="273">
        <v>2.169301</v>
      </c>
    </row>
    <row r="32" spans="1:15" s="133" customFormat="1" ht="12.75">
      <c r="A32" s="466" t="s">
        <v>469</v>
      </c>
      <c r="B32" s="466"/>
      <c r="C32" s="466"/>
      <c r="D32" s="271" t="s">
        <v>558</v>
      </c>
      <c r="E32" s="271" t="s">
        <v>631</v>
      </c>
      <c r="F32" s="159"/>
      <c r="G32" s="274">
        <v>75924.8</v>
      </c>
      <c r="H32" s="204"/>
      <c r="I32" s="274">
        <v>64713.23</v>
      </c>
      <c r="J32" s="204"/>
      <c r="K32" s="274">
        <v>70610.06</v>
      </c>
      <c r="L32" s="204"/>
      <c r="M32" s="273">
        <v>0.195608</v>
      </c>
      <c r="N32" s="204"/>
      <c r="O32" s="273">
        <v>0.459659</v>
      </c>
    </row>
    <row r="33" spans="1:15" s="133" customFormat="1" ht="12.75">
      <c r="A33" s="466" t="s">
        <v>469</v>
      </c>
      <c r="B33" s="466"/>
      <c r="C33" s="466"/>
      <c r="D33" s="271" t="s">
        <v>557</v>
      </c>
      <c r="E33" s="271" t="s">
        <v>632</v>
      </c>
      <c r="F33" s="159"/>
      <c r="G33" s="274">
        <v>140922.4</v>
      </c>
      <c r="H33" s="204"/>
      <c r="I33" s="274">
        <v>118860.21</v>
      </c>
      <c r="J33" s="204"/>
      <c r="K33" s="274">
        <v>129648.61</v>
      </c>
      <c r="L33" s="204"/>
      <c r="M33" s="273">
        <v>0.807364</v>
      </c>
      <c r="N33" s="204"/>
      <c r="O33" s="273">
        <v>0.843989</v>
      </c>
    </row>
    <row r="34" spans="1:15" s="133" customFormat="1" ht="12.75">
      <c r="A34" s="466" t="s">
        <v>469</v>
      </c>
      <c r="B34" s="466"/>
      <c r="C34" s="466"/>
      <c r="D34" s="271" t="s">
        <v>557</v>
      </c>
      <c r="E34" s="271" t="s">
        <v>633</v>
      </c>
      <c r="F34" s="159"/>
      <c r="G34" s="274">
        <v>336818.7</v>
      </c>
      <c r="H34" s="204"/>
      <c r="I34" s="274">
        <v>279221.24</v>
      </c>
      <c r="J34" s="204"/>
      <c r="K34" s="274">
        <v>306505.02</v>
      </c>
      <c r="L34" s="204"/>
      <c r="M34" s="273">
        <v>1.370773</v>
      </c>
      <c r="N34" s="204"/>
      <c r="O34" s="273">
        <v>1.995292</v>
      </c>
    </row>
    <row r="35" spans="1:15" s="133" customFormat="1" ht="12.75">
      <c r="A35" s="466" t="s">
        <v>469</v>
      </c>
      <c r="B35" s="466"/>
      <c r="C35" s="466"/>
      <c r="D35" s="271" t="s">
        <v>557</v>
      </c>
      <c r="E35" s="271" t="s">
        <v>634</v>
      </c>
      <c r="F35" s="159"/>
      <c r="G35" s="274">
        <v>331738</v>
      </c>
      <c r="H35" s="204"/>
      <c r="I35" s="274">
        <v>257170.25</v>
      </c>
      <c r="J35" s="204"/>
      <c r="K35" s="274">
        <v>291265.96</v>
      </c>
      <c r="L35" s="204"/>
      <c r="M35" s="273">
        <v>1.030719</v>
      </c>
      <c r="N35" s="204"/>
      <c r="O35" s="273">
        <v>1.896089</v>
      </c>
    </row>
    <row r="36" spans="1:15" s="133" customFormat="1" ht="12.75">
      <c r="A36" s="466" t="s">
        <v>469</v>
      </c>
      <c r="B36" s="466"/>
      <c r="C36" s="466"/>
      <c r="D36" s="271" t="s">
        <v>557</v>
      </c>
      <c r="E36" s="271" t="s">
        <v>635</v>
      </c>
      <c r="F36" s="159"/>
      <c r="G36" s="274">
        <v>42732</v>
      </c>
      <c r="H36" s="204"/>
      <c r="I36" s="274">
        <v>33665.76</v>
      </c>
      <c r="J36" s="204"/>
      <c r="K36" s="274">
        <v>36963.18</v>
      </c>
      <c r="L36" s="204"/>
      <c r="M36" s="273">
        <v>0.179578</v>
      </c>
      <c r="N36" s="204"/>
      <c r="O36" s="273">
        <v>0.240624</v>
      </c>
    </row>
    <row r="37" spans="1:15" s="133" customFormat="1" ht="12.75">
      <c r="A37" s="466" t="s">
        <v>469</v>
      </c>
      <c r="B37" s="466"/>
      <c r="C37" s="466"/>
      <c r="D37" s="271" t="s">
        <v>557</v>
      </c>
      <c r="E37" s="271" t="s">
        <v>636</v>
      </c>
      <c r="F37" s="159"/>
      <c r="G37" s="274">
        <v>123843</v>
      </c>
      <c r="H37" s="204"/>
      <c r="I37" s="274">
        <v>109394.45</v>
      </c>
      <c r="J37" s="204"/>
      <c r="K37" s="274">
        <v>105266.55</v>
      </c>
      <c r="L37" s="204"/>
      <c r="M37" s="273">
        <v>0.58645</v>
      </c>
      <c r="N37" s="204"/>
      <c r="O37" s="273">
        <v>0.685266</v>
      </c>
    </row>
    <row r="38" spans="1:16" s="198" customFormat="1" ht="23.25" customHeight="1">
      <c r="A38" s="460" t="s">
        <v>470</v>
      </c>
      <c r="B38" s="461"/>
      <c r="C38" s="461"/>
      <c r="D38" s="461"/>
      <c r="E38" s="462"/>
      <c r="F38" s="463">
        <v>680</v>
      </c>
      <c r="G38" s="463"/>
      <c r="H38" s="464">
        <v>691</v>
      </c>
      <c r="I38" s="463"/>
      <c r="J38" s="463">
        <v>702</v>
      </c>
      <c r="K38" s="463"/>
      <c r="L38" s="463">
        <v>713</v>
      </c>
      <c r="M38" s="463"/>
      <c r="N38" s="463">
        <v>724</v>
      </c>
      <c r="O38" s="463"/>
      <c r="P38" s="203"/>
    </row>
    <row r="39" spans="1:16" s="198" customFormat="1" ht="11.25">
      <c r="A39" s="345" t="s">
        <v>471</v>
      </c>
      <c r="B39" s="345"/>
      <c r="C39" s="345"/>
      <c r="D39" s="345"/>
      <c r="E39" s="345"/>
      <c r="F39" s="202">
        <v>681</v>
      </c>
      <c r="G39" s="202"/>
      <c r="H39" s="200">
        <v>692</v>
      </c>
      <c r="I39" s="202"/>
      <c r="J39" s="205">
        <v>703</v>
      </c>
      <c r="K39" s="202"/>
      <c r="L39" s="202">
        <v>714</v>
      </c>
      <c r="M39" s="202"/>
      <c r="N39" s="202">
        <v>725</v>
      </c>
      <c r="O39" s="202"/>
      <c r="P39" s="203"/>
    </row>
    <row r="40" spans="1:15" s="133" customFormat="1" ht="14.25" customHeight="1">
      <c r="A40" s="340" t="s">
        <v>472</v>
      </c>
      <c r="B40" s="341"/>
      <c r="C40" s="341"/>
      <c r="D40" s="341"/>
      <c r="E40" s="342"/>
      <c r="F40" s="202">
        <v>682</v>
      </c>
      <c r="G40" s="178">
        <f>SUM(G17:G39)</f>
        <v>4045599.5</v>
      </c>
      <c r="H40" s="159">
        <v>693</v>
      </c>
      <c r="I40" s="178">
        <f>SUM(I17:I39)</f>
        <v>3380427.9799999995</v>
      </c>
      <c r="J40" s="159">
        <v>704</v>
      </c>
      <c r="K40" s="178">
        <f>SUM(K17:K39)</f>
        <v>3639518.83</v>
      </c>
      <c r="L40" s="159">
        <v>715</v>
      </c>
      <c r="M40" s="206"/>
      <c r="N40" s="159">
        <v>726</v>
      </c>
      <c r="O40" s="452">
        <f>SUM(O17:O39)</f>
        <v>23.692608999999997</v>
      </c>
    </row>
    <row r="41" spans="1:15" s="177" customFormat="1" ht="11.25">
      <c r="A41" s="343" t="s">
        <v>473</v>
      </c>
      <c r="B41" s="343"/>
      <c r="C41" s="343"/>
      <c r="D41" s="343"/>
      <c r="E41" s="343"/>
      <c r="F41" s="202">
        <v>683</v>
      </c>
      <c r="G41" s="207"/>
      <c r="H41" s="208">
        <v>694</v>
      </c>
      <c r="I41" s="209"/>
      <c r="J41" s="173">
        <v>705</v>
      </c>
      <c r="K41" s="209"/>
      <c r="L41" s="210">
        <v>716</v>
      </c>
      <c r="M41" s="211"/>
      <c r="N41" s="212">
        <v>727</v>
      </c>
      <c r="O41" s="213"/>
    </row>
    <row r="42" spans="1:15" s="177" customFormat="1" ht="11.25">
      <c r="A42" s="344" t="s">
        <v>474</v>
      </c>
      <c r="B42" s="344"/>
      <c r="C42" s="344"/>
      <c r="D42" s="344"/>
      <c r="E42" s="344"/>
      <c r="F42" s="214">
        <v>684</v>
      </c>
      <c r="G42" s="207"/>
      <c r="H42" s="208">
        <v>695</v>
      </c>
      <c r="I42" s="209"/>
      <c r="J42" s="173">
        <v>706</v>
      </c>
      <c r="K42" s="209"/>
      <c r="L42" s="210">
        <v>717</v>
      </c>
      <c r="M42" s="211"/>
      <c r="N42" s="212">
        <v>728</v>
      </c>
      <c r="O42" s="213"/>
    </row>
    <row r="43" spans="1:15" s="177" customFormat="1" ht="11.25">
      <c r="A43" s="344" t="s">
        <v>475</v>
      </c>
      <c r="B43" s="344"/>
      <c r="C43" s="344"/>
      <c r="D43" s="344"/>
      <c r="E43" s="344"/>
      <c r="F43" s="214">
        <v>685</v>
      </c>
      <c r="G43" s="207"/>
      <c r="H43" s="208">
        <v>696</v>
      </c>
      <c r="I43" s="209"/>
      <c r="J43" s="173">
        <v>707</v>
      </c>
      <c r="K43" s="209"/>
      <c r="L43" s="210">
        <v>718</v>
      </c>
      <c r="M43" s="211"/>
      <c r="N43" s="212">
        <v>729</v>
      </c>
      <c r="O43" s="213"/>
    </row>
    <row r="44" spans="1:15" s="177" customFormat="1" ht="11.25">
      <c r="A44" s="344" t="s">
        <v>476</v>
      </c>
      <c r="B44" s="344"/>
      <c r="C44" s="344"/>
      <c r="D44" s="344"/>
      <c r="E44" s="344"/>
      <c r="F44" s="214">
        <v>686</v>
      </c>
      <c r="G44" s="214"/>
      <c r="H44" s="208">
        <v>697</v>
      </c>
      <c r="I44" s="214"/>
      <c r="J44" s="208">
        <v>708</v>
      </c>
      <c r="K44" s="214"/>
      <c r="L44" s="181">
        <v>719</v>
      </c>
      <c r="M44" s="214"/>
      <c r="N44" s="208">
        <v>730</v>
      </c>
      <c r="O44" s="214"/>
    </row>
    <row r="45" spans="1:15" s="177" customFormat="1" ht="11.25">
      <c r="A45" s="344" t="s">
        <v>477</v>
      </c>
      <c r="B45" s="344"/>
      <c r="C45" s="344"/>
      <c r="D45" s="344"/>
      <c r="E45" s="344"/>
      <c r="F45" s="214">
        <v>687</v>
      </c>
      <c r="G45" s="185"/>
      <c r="H45" s="208">
        <v>698</v>
      </c>
      <c r="I45" s="183"/>
      <c r="J45" s="173">
        <v>709</v>
      </c>
      <c r="K45" s="183"/>
      <c r="L45" s="210">
        <v>720</v>
      </c>
      <c r="M45" s="211"/>
      <c r="N45" s="212">
        <v>731</v>
      </c>
      <c r="O45" s="215"/>
    </row>
    <row r="46" spans="1:15" s="177" customFormat="1" ht="11.25">
      <c r="A46" s="343" t="s">
        <v>478</v>
      </c>
      <c r="B46" s="343"/>
      <c r="C46" s="343"/>
      <c r="D46" s="343"/>
      <c r="E46" s="343"/>
      <c r="F46" s="214">
        <v>688</v>
      </c>
      <c r="G46" s="185">
        <f>G40</f>
        <v>4045599.5</v>
      </c>
      <c r="H46" s="208">
        <v>699</v>
      </c>
      <c r="I46" s="183">
        <f>I40</f>
        <v>3380427.9799999995</v>
      </c>
      <c r="J46" s="173">
        <v>710</v>
      </c>
      <c r="K46" s="183">
        <f>K40</f>
        <v>3639518.83</v>
      </c>
      <c r="L46" s="210">
        <v>721</v>
      </c>
      <c r="M46" s="211"/>
      <c r="N46" s="212">
        <v>732</v>
      </c>
      <c r="O46" s="189">
        <f>O40</f>
        <v>23.692608999999997</v>
      </c>
    </row>
    <row r="47" spans="1:15" s="133" customFormat="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6" ht="12.75">
      <c r="A48" s="216" t="s">
        <v>458</v>
      </c>
      <c r="B48" s="216"/>
      <c r="C48" s="216"/>
      <c r="D48" s="192"/>
      <c r="E48" s="192"/>
      <c r="J48" s="193" t="s">
        <v>222</v>
      </c>
      <c r="L48" s="339" t="s">
        <v>459</v>
      </c>
      <c r="M48" s="339"/>
      <c r="N48" s="339"/>
      <c r="O48" s="339"/>
      <c r="P48" s="198"/>
    </row>
    <row r="49" spans="1:16" ht="12.75">
      <c r="A49" s="216" t="s">
        <v>518</v>
      </c>
      <c r="B49" s="216"/>
      <c r="C49" s="216"/>
      <c r="D49" s="192" t="s">
        <v>460</v>
      </c>
      <c r="K49" s="192"/>
      <c r="L49" s="339" t="s">
        <v>440</v>
      </c>
      <c r="M49" s="339"/>
      <c r="N49" s="339"/>
      <c r="O49" s="339"/>
      <c r="P49" s="198"/>
    </row>
    <row r="50" spans="10:16" ht="12.75">
      <c r="J50" s="195"/>
      <c r="K50" s="127"/>
      <c r="L50" s="123"/>
      <c r="M50" s="217"/>
      <c r="N50" s="217"/>
      <c r="P50" s="218"/>
    </row>
    <row r="51" spans="1:16" ht="12.75">
      <c r="A51" s="196"/>
      <c r="B51" s="197" t="s">
        <v>479</v>
      </c>
      <c r="C51" s="196"/>
      <c r="D51" s="123"/>
      <c r="E51" s="126"/>
      <c r="F51" s="123"/>
      <c r="G51" s="127"/>
      <c r="H51" s="123"/>
      <c r="I51" s="123"/>
      <c r="J51" s="123"/>
      <c r="K51" s="127"/>
      <c r="L51" s="123"/>
      <c r="M51" s="217"/>
      <c r="N51" s="217"/>
      <c r="O51" s="194"/>
      <c r="P51" s="198"/>
    </row>
    <row r="52" spans="2:14" ht="12.75">
      <c r="B52" s="197" t="s">
        <v>462</v>
      </c>
      <c r="M52" s="217"/>
      <c r="N52" s="217"/>
    </row>
    <row r="53" ht="12.75">
      <c r="B53" s="197" t="s">
        <v>480</v>
      </c>
    </row>
  </sheetData>
  <sheetProtection/>
  <mergeCells count="49">
    <mergeCell ref="A32:C32"/>
    <mergeCell ref="A35:C35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  <mergeCell ref="I10:I13"/>
    <mergeCell ref="A15:E15"/>
    <mergeCell ref="A16:E16"/>
    <mergeCell ref="A17:C17"/>
    <mergeCell ref="A11:C13"/>
    <mergeCell ref="D11:D13"/>
    <mergeCell ref="E11:E13"/>
    <mergeCell ref="A14:E14"/>
    <mergeCell ref="A18:C18"/>
    <mergeCell ref="A19:C19"/>
    <mergeCell ref="A20:C20"/>
    <mergeCell ref="A21:C21"/>
    <mergeCell ref="A22:C22"/>
    <mergeCell ref="A23:C23"/>
    <mergeCell ref="A33:C33"/>
    <mergeCell ref="A34:C34"/>
    <mergeCell ref="A24:C24"/>
    <mergeCell ref="A26:C26"/>
    <mergeCell ref="A27:C27"/>
    <mergeCell ref="A28:C28"/>
    <mergeCell ref="A30:C30"/>
    <mergeCell ref="A31:C31"/>
    <mergeCell ref="A25:C25"/>
    <mergeCell ref="A29:C29"/>
    <mergeCell ref="A36:C36"/>
    <mergeCell ref="A37:C37"/>
    <mergeCell ref="A46:E46"/>
    <mergeCell ref="L48:O48"/>
    <mergeCell ref="A38:E38"/>
    <mergeCell ref="A39:E39"/>
    <mergeCell ref="L49:O49"/>
    <mergeCell ref="A40:E40"/>
    <mergeCell ref="A41:E41"/>
    <mergeCell ref="A42:E42"/>
    <mergeCell ref="A43:E43"/>
    <mergeCell ref="A44:E44"/>
    <mergeCell ref="A45:E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2018-08-02T08:40:18Z</cp:lastPrinted>
  <dcterms:created xsi:type="dcterms:W3CDTF">2008-07-04T06:50:58Z</dcterms:created>
  <dcterms:modified xsi:type="dcterms:W3CDTF">2018-08-02T14:04:52Z</dcterms:modified>
  <cp:category/>
  <cp:version/>
  <cp:contentType/>
  <cp:contentStatus/>
</cp:coreProperties>
</file>