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925" windowWidth="11355" windowHeight="11640" tabRatio="779" activeTab="7"/>
  </bookViews>
  <sheets>
    <sheet name="БИЛАНС СТАЊА" sheetId="1" r:id="rId1"/>
    <sheet name="bilans uspjeha 2" sheetId="2" r:id="rId2"/>
    <sheet name="БИЛАНС УСПЈЕХА" sheetId="3" r:id="rId3"/>
    <sheet name="Биланс токова готовине" sheetId="4" r:id="rId4"/>
    <sheet name="kapital" sheetId="5" r:id="rId5"/>
    <sheet name="aneks" sheetId="6" r:id="rId6"/>
    <sheet name="ovn" sheetId="7" r:id="rId7"/>
    <sheet name="prih i ras" sheetId="8" r:id="rId8"/>
  </sheets>
  <definedNames/>
  <calcPr fullCalcOnLoad="1"/>
</workbook>
</file>

<file path=xl/sharedStrings.xml><?xml version="1.0" encoding="utf-8"?>
<sst xmlns="http://schemas.openxmlformats.org/spreadsheetml/2006/main" count="984" uniqueCount="888">
  <si>
    <t>Ј. ГОТОВИНА НА КРАЈУ ОБРАЧУНСКОГ ПЕРИОДА                            (345+343-344+346-347)</t>
  </si>
  <si>
    <t>Лице са лиценцом</t>
  </si>
  <si>
    <t>__________________</t>
  </si>
  <si>
    <t>Директор</t>
  </si>
  <si>
    <t>I Z V J E Š T A J   O P R O M J E N A  N A   NA K A P I T A L U</t>
  </si>
  <si>
    <t xml:space="preserve">  ZA PERIOD KOJI SE ZAVRŠAVA NA DAN</t>
  </si>
  <si>
    <t>u konvertibilnim markama</t>
  </si>
  <si>
    <t>VRSTA
 PROMJENE
  NA KAPITALU</t>
  </si>
  <si>
    <t>DIO KOJI PRIPADA VLASNICIMA KAPITALA (MATIČNOG) PREDUZEĆA</t>
  </si>
  <si>
    <t>Manjinski interes</t>
  </si>
  <si>
    <t>UKUPNI KAPITAL</t>
  </si>
  <si>
    <t>Oznaka za AOP</t>
  </si>
  <si>
    <t>Akcionarski kapital
 i udjeli u društvu sa ograničenom odgovornošću</t>
  </si>
  <si>
    <t>Revalorizacione
 rezerve (mrs 16,mrs21 i mrs38</t>
  </si>
  <si>
    <t xml:space="preserve">Nerealizovani dobitci /gubici po osnovu finansiskih sredstava raspoloživih za prodaju 
</t>
  </si>
  <si>
    <t>Ostale rezerve
(emisiona premija,
zakonske i statutarne
 rezerve zaštita gotovinskih tokova)</t>
  </si>
  <si>
    <t>Akumulirani
 nerasporedjeni 
dobitak/
 nepokriveni gubitak</t>
  </si>
  <si>
    <t xml:space="preserve">U K U P N O </t>
  </si>
  <si>
    <t>901</t>
  </si>
  <si>
    <t>2.Efekti promjene u računov.politikama</t>
  </si>
  <si>
    <t>902</t>
  </si>
  <si>
    <t>3.Efekti ispravke grešaka</t>
  </si>
  <si>
    <t>903</t>
  </si>
  <si>
    <t>904</t>
  </si>
  <si>
    <t>4.Efekti revalorizacije materijalnih i nematerijalnih sredstava</t>
  </si>
  <si>
    <t>905</t>
  </si>
  <si>
    <t>5.Efekti revalorizacije dugoročnih
 finansiskih plasmana</t>
  </si>
  <si>
    <t>906</t>
  </si>
  <si>
    <t>6.Kursne razlike nastale prevodjenjem transakcija u stranoj valuti</t>
  </si>
  <si>
    <t>907</t>
  </si>
  <si>
    <t>7.Ostal i neto dobitci/gubici perioda koji
 nisu izkazani u bilansu uspjeha</t>
  </si>
  <si>
    <t>908</t>
  </si>
  <si>
    <t>8.Neto dobitak/gubitak perioda izkazan u 
bilansu uspjeha</t>
  </si>
  <si>
    <t>909</t>
  </si>
  <si>
    <t>9.Objavljene dividende i drugi vidovi
 raspodjele dobiti i pokriće gubitka</t>
  </si>
  <si>
    <t>910</t>
  </si>
  <si>
    <t>10.Emisija akcionarskog kapitala i drugi vidovi 
povećanja ili smanjenje osnovnog kapitala</t>
  </si>
  <si>
    <t>911</t>
  </si>
  <si>
    <t>912</t>
  </si>
  <si>
    <t>12.Efekti promjene u računov.politikama</t>
  </si>
  <si>
    <t>913</t>
  </si>
  <si>
    <t>13.Efekti ispravke grešaka</t>
  </si>
  <si>
    <t>914</t>
  </si>
  <si>
    <t>915</t>
  </si>
  <si>
    <t>15.Efekti revalorizacije materijalnih i nematerijalnih sredstava</t>
  </si>
  <si>
    <t>916</t>
  </si>
  <si>
    <t>16.Efekti revalorizacije dugoročnih
 finansiskih olasmana</t>
  </si>
  <si>
    <t>917</t>
  </si>
  <si>
    <t>17.Kursne razlike nastale prevodjenjem transakcija u stranoj valuti</t>
  </si>
  <si>
    <t>918</t>
  </si>
  <si>
    <t>18.Ostalineto dobitci/gubici perioda koji
 nisu izkazani u bilansu uspjeha</t>
  </si>
  <si>
    <t>919</t>
  </si>
  <si>
    <t>19.Neto dobitak/gubitak perioda izkazan                              
    u bilansu uspjeha</t>
  </si>
  <si>
    <t>920</t>
  </si>
  <si>
    <t>20.Objavljene dividende i drugi vidovi
 raspodjele dobiti i pokriće gubitka</t>
  </si>
  <si>
    <t>921</t>
  </si>
  <si>
    <t>21.Emisija akcionarskog kapitala i drugi 
vidovi povećanja ili smanjenje osnovnog kapitala</t>
  </si>
  <si>
    <t>922</t>
  </si>
  <si>
    <t>923</t>
  </si>
  <si>
    <t xml:space="preserve">U Bijeljini </t>
  </si>
  <si>
    <t>Lice sa licencom</t>
  </si>
  <si>
    <t>Direktor preduzeća</t>
  </si>
  <si>
    <t>M.Stankić</t>
  </si>
  <si>
    <t>MP</t>
  </si>
  <si>
    <t>dio 529</t>
  </si>
  <si>
    <t>Troškovi neproizvodnih usluga</t>
  </si>
  <si>
    <t>dio 550</t>
  </si>
  <si>
    <t>Troškovi reprezentacije</t>
  </si>
  <si>
    <t>Troškovi platnog prometa</t>
  </si>
  <si>
    <t>Troškovi članarina</t>
  </si>
  <si>
    <t>dio 650</t>
  </si>
  <si>
    <t xml:space="preserve">                             Р Е П У Б Л И К А   С Р П С К А</t>
  </si>
  <si>
    <t>МИНИСТАРСТВО ПОЉОПРИВРЕДЕ, ШУМАРСТВА И ВОДОПРИВРЕДЕ</t>
  </si>
  <si>
    <t>1.Stanje na dan 31.12.2012 god</t>
  </si>
  <si>
    <t>Ponovo iskazano stanje na dan 31.12.2012g
 odnosno 01.01.2012g(901+902+903)</t>
  </si>
  <si>
    <t>11.Stanje na dan 31.12.2013.g
 (904+905+906+907+908+909-910+911)</t>
  </si>
  <si>
    <t>14.Ponovo iskazano stanje na dan 31.12.2013g
 odnosno 01.01.2014g(912+913+914)</t>
  </si>
  <si>
    <t>Obrazac ПВН-3</t>
  </si>
  <si>
    <t xml:space="preserve">             РЕПУБЛИЧКА ДИРЕКЦИЈА ЗА ВОДЕ</t>
  </si>
  <si>
    <t>ОБВЕЗНИК</t>
  </si>
  <si>
    <r>
      <t xml:space="preserve">Матични број:1935231                  Назив:        </t>
    </r>
    <r>
      <rPr>
        <b/>
        <u val="single"/>
        <sz val="10"/>
        <rFont val="YUTimes"/>
        <family val="2"/>
      </rPr>
      <t xml:space="preserve">  </t>
    </r>
  </si>
  <si>
    <t>DUF INVEST NOVA AD</t>
  </si>
  <si>
    <r>
      <t xml:space="preserve">Порески број:  </t>
    </r>
    <r>
      <rPr>
        <b/>
        <u val="single"/>
        <sz val="10"/>
        <rFont val="YUTimes"/>
        <family val="2"/>
      </rPr>
      <t xml:space="preserve">  4400381240005</t>
    </r>
  </si>
  <si>
    <t xml:space="preserve">     </t>
  </si>
  <si>
    <r>
      <t>Сједиште</t>
    </r>
    <r>
      <rPr>
        <b/>
        <u val="single"/>
        <sz val="10"/>
        <rFont val="YUTimes"/>
        <family val="0"/>
      </rPr>
      <t xml:space="preserve">:     005               BIJELJINA                                       </t>
    </r>
  </si>
  <si>
    <t>BIJELJINA</t>
  </si>
  <si>
    <t xml:space="preserve">               Шифра општине      Назив општине          Шифра нас.мјеста          Назив насељеног мјеста</t>
  </si>
  <si>
    <t xml:space="preserve">                                                                Остали подаци за радње:</t>
  </si>
  <si>
    <t>Адреса: GAVRILA PRINCIPA 11</t>
  </si>
  <si>
    <t xml:space="preserve">                                         Шифра        Назив радње    </t>
  </si>
  <si>
    <r>
      <t>Улица и број:</t>
    </r>
    <r>
      <rPr>
        <b/>
        <u val="single"/>
        <sz val="10"/>
        <rFont val="YUTimes"/>
        <family val="2"/>
      </rPr>
      <t xml:space="preserve">  GAVRILA PRINCIPA 11</t>
    </r>
  </si>
  <si>
    <r>
      <t xml:space="preserve">ЈМБГ власника </t>
    </r>
    <r>
      <rPr>
        <b/>
        <u val="single"/>
        <sz val="10"/>
        <rFont val="YUTimes"/>
        <family val="2"/>
      </rPr>
      <t xml:space="preserve">                                       .</t>
    </r>
  </si>
  <si>
    <t>Телефон/фах  055/ 280-131</t>
  </si>
  <si>
    <r>
      <t xml:space="preserve">Презиме и име власника </t>
    </r>
    <r>
      <rPr>
        <b/>
        <u val="single"/>
        <sz val="10"/>
        <rFont val="YUTimes"/>
        <family val="2"/>
      </rPr>
      <t xml:space="preserve">                            .</t>
    </r>
  </si>
  <si>
    <t>е-mail: ______________________________</t>
  </si>
  <si>
    <r>
      <t>Напомена:</t>
    </r>
    <r>
      <rPr>
        <b/>
        <u val="single"/>
        <sz val="10"/>
        <rFont val="YUTimes"/>
        <family val="2"/>
      </rPr>
      <t xml:space="preserve">                                           .</t>
    </r>
  </si>
  <si>
    <t>И З В Ј Е Ш Т А Ј</t>
  </si>
  <si>
    <t>О ОБРАЧУНУ БРОЈА ЕКВИВАЛЕНТНИХ СТАНОВНИКА</t>
  </si>
  <si>
    <t>Шифра</t>
  </si>
  <si>
    <t>Назив категорије обвезника водопривредне накнаде</t>
  </si>
  <si>
    <t>Врста прихода</t>
  </si>
  <si>
    <t>(Ш-11)</t>
  </si>
  <si>
    <t>Јединица</t>
  </si>
  <si>
    <t>Ф -</t>
  </si>
  <si>
    <t>Мјесечна</t>
  </si>
  <si>
    <t>Број</t>
  </si>
  <si>
    <t>Периодични</t>
  </si>
  <si>
    <t>врсте</t>
  </si>
  <si>
    <t>мјере</t>
  </si>
  <si>
    <t>Коефицијент</t>
  </si>
  <si>
    <t>количина</t>
  </si>
  <si>
    <t>мјесеци</t>
  </si>
  <si>
    <t>ЕБС</t>
  </si>
  <si>
    <t>Примједба</t>
  </si>
  <si>
    <t>загађивача</t>
  </si>
  <si>
    <t>загађивања</t>
  </si>
  <si>
    <t>(Ш-19)</t>
  </si>
  <si>
    <t>(3х4х5)</t>
  </si>
  <si>
    <t>10 02</t>
  </si>
  <si>
    <t xml:space="preserve"> 1 запослен</t>
  </si>
  <si>
    <t xml:space="preserve">   Укупно ЕБС-а:</t>
  </si>
  <si>
    <t xml:space="preserve">         M.P.</t>
  </si>
  <si>
    <t>Одговорно лице</t>
  </si>
  <si>
    <t>1.</t>
  </si>
  <si>
    <t>2.</t>
  </si>
  <si>
    <t>4.</t>
  </si>
  <si>
    <t>5.</t>
  </si>
  <si>
    <t xml:space="preserve">        Iznos</t>
  </si>
  <si>
    <t>Oznaka</t>
  </si>
  <si>
    <t xml:space="preserve">           POZICIJA</t>
  </si>
  <si>
    <r>
      <t xml:space="preserve"> БИЛАНС ТОКОВА ГОТОВИНЕ                                                                            </t>
    </r>
    <r>
      <rPr>
        <b/>
        <sz val="14"/>
        <rFont val="Times New Roman"/>
        <family val="1"/>
      </rPr>
      <t xml:space="preserve">(Извјештај о токовима готовине)                  </t>
    </r>
    <r>
      <rPr>
        <b/>
        <sz val="18"/>
        <rFont val="Times New Roman"/>
        <family val="1"/>
      </rPr>
      <t xml:space="preserve">                                        </t>
    </r>
    <r>
      <rPr>
        <b/>
        <sz val="14"/>
        <rFont val="Times New Roman"/>
        <family val="1"/>
      </rPr>
      <t>у периоду од 01.01. до 31.12.2014 године</t>
    </r>
    <r>
      <rPr>
        <b/>
        <sz val="16"/>
        <rFont val="Times New Roman"/>
        <family val="1"/>
      </rPr>
      <t xml:space="preserve">    </t>
    </r>
    <r>
      <rPr>
        <b/>
        <sz val="18"/>
        <rFont val="Times New Roman"/>
        <family val="1"/>
      </rPr>
      <t xml:space="preserve">                                                                   </t>
    </r>
  </si>
  <si>
    <t>Tekuća</t>
  </si>
  <si>
    <t>Prethodna</t>
  </si>
  <si>
    <t>pozicije</t>
  </si>
  <si>
    <t>za AOP</t>
  </si>
  <si>
    <t>godina</t>
  </si>
  <si>
    <t>NJ.NETO DOBITAK I NETO GUBITAK PERIODA</t>
  </si>
  <si>
    <t>A</t>
  </si>
  <si>
    <t>( 298 ili 299)</t>
  </si>
  <si>
    <t>I</t>
  </si>
  <si>
    <t>DOBICI UTVRĐENI DIREKTNO U KAPITALU (402 do 407)</t>
  </si>
  <si>
    <t>1.Dobici po osnovu smanjenja revalorizacionih rezervi na stalnim</t>
  </si>
  <si>
    <t>sredstvima, osim HOV raspoloživih za prodaju</t>
  </si>
  <si>
    <t>Dobici po osnovu promjene fer vrijednosti HOV raspoloživih za prodaju</t>
  </si>
  <si>
    <t>3.</t>
  </si>
  <si>
    <t>Dobici po osnovu prevođenja finansijskih izvještaja inostranog poslovanja</t>
  </si>
  <si>
    <t>Aktuarski dobici od planova definisanih primanja</t>
  </si>
  <si>
    <t>Efektivni dio dobitaka po osnovu zaštite od rizika gotovinskih tokova</t>
  </si>
  <si>
    <t>6.</t>
  </si>
  <si>
    <t>Ostali dobici utvrđeni direktno u kapitalu</t>
  </si>
  <si>
    <t>II</t>
  </si>
  <si>
    <t>GUBICI UTVRĐENI DIREKTNO U KAPITALU (409 do 413)</t>
  </si>
  <si>
    <t>Gubici po osnovu promjene fer vrijednosti HOV raspoloživih za prodaju</t>
  </si>
  <si>
    <t>Gubici po osnovu prevođenja finansijskih izvještaja inostranog poslovanja</t>
  </si>
  <si>
    <t>Aktuarski gubici od planova definisanih primanja</t>
  </si>
  <si>
    <t>Efektivni dio gubitaka po osnovu zaštite od rizika gotovinskih tokova</t>
  </si>
  <si>
    <t>Ostali gubici utvrđeni direktno u kapitalu</t>
  </si>
  <si>
    <t>B</t>
  </si>
  <si>
    <t>RASHODI IZ BILANSA USPJEHA 2014 GOD.</t>
  </si>
  <si>
    <t>Ostale naknade troškova zaposlenih</t>
  </si>
  <si>
    <t>Troškovi stručnog obrazovanja  zaposlenih</t>
  </si>
  <si>
    <t xml:space="preserve">Ostale naknade sredstva solidarnosti </t>
  </si>
  <si>
    <t>Rashodi  direktnog  odpisa potraživanja</t>
  </si>
  <si>
    <t>Prihod od kamata na obveznice</t>
  </si>
  <si>
    <t>porprih</t>
  </si>
  <si>
    <t>pores ras</t>
  </si>
  <si>
    <t>osnov por</t>
  </si>
  <si>
    <t xml:space="preserve">   у периоду од 01.01 до 31.12.2014 године     </t>
  </si>
  <si>
    <t>šume</t>
  </si>
  <si>
    <t>protiv požarna</t>
  </si>
  <si>
    <t>uplata  šume</t>
  </si>
  <si>
    <t>uplata protv pož</t>
  </si>
  <si>
    <t>ИЗВЈЕШТАЈ о осталим добицима и губицима у периоду од 01.01. - 31.12.2014. године</t>
  </si>
  <si>
    <r>
      <t xml:space="preserve">    БИЛАНС СТАЊА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(извјештај о финансијском положају)                                                                                                      на дан 31.12.2014 године</t>
    </r>
  </si>
  <si>
    <t>У Бијељини                                                                           Дана,  28.02.2015. године</t>
  </si>
  <si>
    <t>OSTALI DOBICI ILI GUBICI U PERIODU (401-408) ili (408-401)</t>
  </si>
  <si>
    <t>V</t>
  </si>
  <si>
    <t>POREZ NA DOBITAK KOJI SE ODNOSI NA OSTALE DOBITKE</t>
  </si>
  <si>
    <t>I GUBITKE</t>
  </si>
  <si>
    <t>G</t>
  </si>
  <si>
    <t>NETO REZULTAT PO OSNOVU OSTALIH DOBITAKA I GUBITAKA</t>
  </si>
  <si>
    <t>U PERIODU (414+-415)</t>
  </si>
  <si>
    <t>D</t>
  </si>
  <si>
    <t>UKUPAN NETO REZULTAT U OBRAČUNSKOM PERIODU</t>
  </si>
  <si>
    <t>UKUPAN NETO DOBITAK U OBRAČUNSKOM PERIODU</t>
  </si>
  <si>
    <t>(400+-416)</t>
  </si>
  <si>
    <t>UKUPAN NETO GUBITAK U OBRAČUNSKOM PERIODU</t>
  </si>
  <si>
    <t xml:space="preserve">                      M.P.</t>
  </si>
  <si>
    <t>________________________</t>
  </si>
  <si>
    <t>УКУПНИ ПРИХОДИ (201+231+246+270+291)</t>
  </si>
  <si>
    <t>УКУПНИ  РАСХОДИ (216+238+257+280+292)</t>
  </si>
  <si>
    <t>(202+206+210+211-212+213-214+215)</t>
  </si>
  <si>
    <t>ANEKS-Dodatni računovodstveni izvještaj</t>
  </si>
  <si>
    <t xml:space="preserve"> iznosi u konvertibilnim markama</t>
  </si>
  <si>
    <t xml:space="preserve">Grupa </t>
  </si>
  <si>
    <t xml:space="preserve">Oznaka </t>
  </si>
  <si>
    <t xml:space="preserve">                         Iznos</t>
  </si>
  <si>
    <t xml:space="preserve">za </t>
  </si>
  <si>
    <t>AOP</t>
  </si>
  <si>
    <t>PRIHODI OD PRODAJE UČINAKA ( 602+605 )</t>
  </si>
  <si>
    <t>dio 61</t>
  </si>
  <si>
    <t>a) Prihodi od prodaje proizvoda</t>
  </si>
  <si>
    <t>dio 612</t>
  </si>
  <si>
    <t>Od toga: prihodi od prodaje proizvoda na inostranom tržištu</t>
  </si>
  <si>
    <t>dio 611</t>
  </si>
  <si>
    <t>Prihodi od prodaje proizvoda u drugom entitetu ili Brčko</t>
  </si>
  <si>
    <t>Distriktu BiH</t>
  </si>
  <si>
    <t>b) Prihodi od prodaje usluga</t>
  </si>
  <si>
    <t>Od toga: prihodi od prodaje ( pružanja ) usluga na inostranom</t>
  </si>
  <si>
    <t>tržištu</t>
  </si>
  <si>
    <t xml:space="preserve">Назив предузећа или задруге: Друштво за управљање инвестиционим фондовима "Инвест нова" а.д. Бијељина </t>
  </si>
  <si>
    <t>Сједиште: Бијељина</t>
  </si>
  <si>
    <t>Жиро рачун код пословних банака: 555-001-00002693-38</t>
  </si>
  <si>
    <t>Лице са лиценцом                                                        M. Станкић</t>
  </si>
  <si>
    <t xml:space="preserve">Шифра дјелатности: 66.30 </t>
  </si>
  <si>
    <t>Матични број: 01935321</t>
  </si>
  <si>
    <t>ЈИБ: 4400381240005</t>
  </si>
  <si>
    <t xml:space="preserve">                   </t>
  </si>
  <si>
    <t>У Бијељини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</si>
  <si>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</si>
  <si>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</si>
  <si>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</si>
  <si>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</si>
  <si>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</si>
  <si>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</si>
  <si>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</si>
  <si>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</si>
  <si>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</si>
  <si>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013</t>
  </si>
  <si>
    <t>015</t>
  </si>
  <si>
    <t>016</t>
  </si>
  <si>
    <t>017</t>
  </si>
  <si>
    <t>018</t>
  </si>
  <si>
    <t>019</t>
  </si>
  <si>
    <t>024</t>
  </si>
  <si>
    <t>025</t>
  </si>
  <si>
    <t>026</t>
  </si>
  <si>
    <t>027</t>
  </si>
  <si>
    <t>028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</si>
  <si>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</si>
  <si>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</si>
  <si>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</si>
  <si>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</si>
  <si>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</si>
  <si>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</si>
  <si>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</si>
  <si>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</si>
  <si>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</si>
  <si>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</si>
  <si>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</si>
  <si>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</si>
  <si>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</si>
  <si>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</si>
  <si>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</si>
  <si>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</si>
  <si>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</si>
  <si>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</si>
  <si>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</si>
  <si>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</si>
  <si>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</si>
  <si>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</si>
  <si>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</si>
  <si>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</si>
  <si>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</si>
  <si>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</si>
  <si>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</si>
  <si>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</si>
  <si>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</si>
  <si>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</si>
  <si>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Bruto dobit</t>
  </si>
  <si>
    <t>Obav por</t>
  </si>
  <si>
    <t>Akont por</t>
  </si>
  <si>
    <t>R.br.</t>
  </si>
  <si>
    <t>Šif, konta</t>
  </si>
  <si>
    <t>Naziv konta</t>
  </si>
  <si>
    <t>Iznos</t>
  </si>
  <si>
    <t>Rashodi  koji se nepriznaju</t>
  </si>
  <si>
    <t>Rashodi  poreskog  bilansa</t>
  </si>
  <si>
    <t>Pozicije  obrasca</t>
  </si>
  <si>
    <t>Utros. Sitan alat i inventarkoji se ne</t>
  </si>
  <si>
    <t>obraz 1102 dodat5</t>
  </si>
  <si>
    <t>Mater. I djel. Utrš.za tek održ mater ulag</t>
  </si>
  <si>
    <t>Utrošeni ostali režiski materijal</t>
  </si>
  <si>
    <t>Troškovi naftinih dertivata goriva i maziva</t>
  </si>
  <si>
    <t>obrazac  1101 dod 7</t>
  </si>
  <si>
    <t>Troskovi elektri;ne energije</t>
  </si>
  <si>
    <t>9.</t>
  </si>
  <si>
    <t>Bruto zarade po osnovu redovnog rada sa punim radnim vremenom</t>
  </si>
  <si>
    <t>obraz 1102 dodat 6</t>
  </si>
  <si>
    <t>10.</t>
  </si>
  <si>
    <t>druge bruto naknade isplaćene u novcu ili naturi</t>
  </si>
  <si>
    <t>troškovi bruto naknada članovima upravnog  odbora</t>
  </si>
  <si>
    <t>troškovi smještaja i ishrane na službenom   putu</t>
  </si>
  <si>
    <t>obrazac 1102 dodat  8</t>
  </si>
  <si>
    <t>14.</t>
  </si>
  <si>
    <t>Troškovi upotrebe sopstvenog automobilA</t>
  </si>
  <si>
    <t>16.</t>
  </si>
  <si>
    <t>Troškovi ptt usluga</t>
  </si>
  <si>
    <t>obraz 1101 rb 10</t>
  </si>
  <si>
    <t>17.</t>
  </si>
  <si>
    <t xml:space="preserve">Troškovi  internet usluga i bežičnog </t>
  </si>
  <si>
    <t>18.</t>
  </si>
  <si>
    <t>Troškovi ostalih transportnih usluga</t>
  </si>
  <si>
    <t>19.</t>
  </si>
  <si>
    <t>Troškovi za usluge na tekućem održavanju</t>
  </si>
  <si>
    <t>Zakupnina kancelariskog prostora .pravnih lica</t>
  </si>
  <si>
    <t>obrazac 1102   dodat 7</t>
  </si>
  <si>
    <t xml:space="preserve">20. </t>
  </si>
  <si>
    <t xml:space="preserve">Troškovi ostalih zakupnina pravnih lica </t>
  </si>
  <si>
    <t>Troškov.ulag u pred sa propagandom</t>
  </si>
  <si>
    <t>22.</t>
  </si>
  <si>
    <t>Troškovi komunalnih usluga</t>
  </si>
  <si>
    <t>obrazac 1101 rb 10</t>
  </si>
  <si>
    <t>23.</t>
  </si>
  <si>
    <t>Troskovi za privremene I povremene poslove</t>
  </si>
  <si>
    <t>24.</t>
  </si>
  <si>
    <t>Troškovi ostalih proizvodnih usluga</t>
  </si>
  <si>
    <t xml:space="preserve">Troškovi amortizacije </t>
  </si>
  <si>
    <t>obrazac 1101 rb 13</t>
  </si>
  <si>
    <t xml:space="preserve">25. </t>
  </si>
  <si>
    <t>Troškovi revizije finansiskih izvještaja</t>
  </si>
  <si>
    <t>obrazac 1101 rb  10</t>
  </si>
  <si>
    <t>Troškovi advokatskih usluga</t>
  </si>
  <si>
    <t>26.</t>
  </si>
  <si>
    <t>Troškovi usluga ostalih društvenih djelatnosti</t>
  </si>
  <si>
    <t>28.</t>
  </si>
  <si>
    <t>Troškovi reprezentacije u sopstvenim prostorijama</t>
  </si>
  <si>
    <t>29.</t>
  </si>
  <si>
    <t>troškovi ugostiteljskih usluga u užem smislu</t>
  </si>
  <si>
    <t>Obrazac 1102 dod 8 rb  1</t>
  </si>
  <si>
    <t>Troškovi za poklone</t>
  </si>
  <si>
    <t>31.</t>
  </si>
  <si>
    <t>Troškovi osiguranja u transportu</t>
  </si>
  <si>
    <t>obrazac 1101  rb  10</t>
  </si>
  <si>
    <t>32.</t>
  </si>
  <si>
    <t>Troškovi platnog prometa u zemlji</t>
  </si>
  <si>
    <t>33.</t>
  </si>
  <si>
    <t>Troškovi za bankarske usluge</t>
  </si>
  <si>
    <t>Ostali troškovi platnog prometa</t>
  </si>
  <si>
    <t>34.</t>
  </si>
  <si>
    <t>Članarine privrednim komorama</t>
  </si>
  <si>
    <t xml:space="preserve">Naknada za vode </t>
  </si>
  <si>
    <t>obrazac 1101 rb 15</t>
  </si>
  <si>
    <t>35.</t>
  </si>
  <si>
    <t xml:space="preserve">Naknada za šume </t>
  </si>
  <si>
    <t>Protiv požarna naknada</t>
  </si>
  <si>
    <t>36.</t>
  </si>
  <si>
    <t>Komunalna i republička taksa na firmu</t>
  </si>
  <si>
    <t>37.</t>
  </si>
  <si>
    <t>Troškovi oglasa u štampi i drugim medijima</t>
  </si>
  <si>
    <t>obrazac 1102 rb 10</t>
  </si>
  <si>
    <t>takse administracione sudske i registracione</t>
  </si>
  <si>
    <t>Sudski  troškovi  i troškovi  vještačenja</t>
  </si>
  <si>
    <t>Troškovi preplate na časopise i struč literaturu</t>
  </si>
  <si>
    <t>ostali nematerijalni troškovi</t>
  </si>
  <si>
    <t>Obrazac 1102 dodat 8 rb6</t>
  </si>
  <si>
    <t>Obezvredjenje finansiskih sredstava po fer vrijednosti kroz bilans uspj</t>
  </si>
  <si>
    <t>Nivo  troskova</t>
  </si>
  <si>
    <t>PRIHODI IZ BILANSA USPJEHA</t>
  </si>
  <si>
    <t>Prihodi koji se nepriznaju</t>
  </si>
  <si>
    <t>Prihodi  poreskog obrasca</t>
  </si>
  <si>
    <t>Prihodi od izvršenih usluga NA DOMAĆEM TRŽIŠTU</t>
  </si>
  <si>
    <t>dodatak 1102 tab 1 rb 3</t>
  </si>
  <si>
    <t>Ostali poslovni  prihodi</t>
  </si>
  <si>
    <t>dodatak 1102 tab 1 rb 4</t>
  </si>
  <si>
    <t>Prihodi od kamata PO OSNOVU DEPOZITA</t>
  </si>
  <si>
    <t>Prihodi od učešća dobiti drugih pravnih lica u zemlji</t>
  </si>
  <si>
    <t>Prihodi  po osnovu  otpisa ostalih obaveza</t>
  </si>
  <si>
    <t>obrazac 1102 tab 3  rb 5</t>
  </si>
  <si>
    <t>Prihodi  po osnovu  uskladjivanja  vrijednosti fin sred po fer vrijednosti</t>
  </si>
  <si>
    <t>UKUPNO: bilans uspjeha</t>
  </si>
  <si>
    <t>preplata</t>
  </si>
  <si>
    <t>22.Stanje na dan 31.12.2013.g
 (915+916+917+918+919+920-921+922)</t>
  </si>
  <si>
    <t xml:space="preserve">    Лице са лиценцом:</t>
  </si>
  <si>
    <t>M.Станкић</t>
  </si>
  <si>
    <t>Власник или директор</t>
  </si>
  <si>
    <t xml:space="preserve">Назив предузећа или задруге: Друштво за управљање инвестиционим фондовима "Инвест нова" а.д.  </t>
  </si>
  <si>
    <t xml:space="preserve">БИЛАНС УСПЈЕХА                                                                                                                     </t>
  </si>
  <si>
    <t xml:space="preserve">У Бијељини       </t>
  </si>
  <si>
    <t>Лице са лиценцом M.Станкић</t>
  </si>
  <si>
    <t>M Станкић</t>
  </si>
  <si>
    <r>
      <t xml:space="preserve">Дјелатност:   </t>
    </r>
    <r>
      <rPr>
        <b/>
        <u val="single"/>
        <sz val="10"/>
        <rFont val="YUTimes"/>
        <family val="0"/>
      </rPr>
      <t>66.30</t>
    </r>
    <r>
      <rPr>
        <b/>
        <sz val="10"/>
        <rFont val="YUTimes"/>
        <family val="2"/>
      </rPr>
      <t xml:space="preserve">                                                   Број запослених: </t>
    </r>
    <r>
      <rPr>
        <b/>
        <u val="single"/>
        <sz val="10"/>
        <rFont val="YUTimes"/>
        <family val="2"/>
      </rPr>
      <t xml:space="preserve"> 4</t>
    </r>
  </si>
  <si>
    <r>
      <t>ПТТ -76320 Мјесто: BIJELJINA</t>
    </r>
    <r>
      <rPr>
        <b/>
        <u val="single"/>
        <sz val="10"/>
        <rFont val="YUTimes"/>
        <family val="2"/>
      </rPr>
      <t xml:space="preserve"> </t>
    </r>
    <r>
      <rPr>
        <b/>
        <sz val="10"/>
        <rFont val="YUTimes"/>
        <family val="2"/>
      </rPr>
      <t xml:space="preserve">   Врста радње: </t>
    </r>
    <r>
      <rPr>
        <b/>
        <u val="single"/>
        <sz val="10"/>
        <rFont val="YUTimes"/>
        <family val="2"/>
      </rPr>
      <t>66.30   upravljanje investicionim fondovima</t>
    </r>
  </si>
  <si>
    <t>Prihodi od prodaje ( pružanja) usluga u drugom entitetu ili</t>
  </si>
  <si>
    <t>Brčko Distriktu BiH</t>
  </si>
  <si>
    <t>OSTALI POSLOVNI PRIHODI ( 609+612+613+614+615+616+617 )</t>
  </si>
  <si>
    <t>a) Prihodi od premija, subvencija, dotacija, regresa, kompenzacija</t>
  </si>
  <si>
    <t>i povraćaja poreskih dažbina</t>
  </si>
  <si>
    <t>Od toga: prihodi po osnovu subvencija na proizvode ( subvencije</t>
  </si>
  <si>
    <t>koje se mogu prikazati po jedinici, npr. vozna karta, brašno, hljeb,</t>
  </si>
  <si>
    <t>mlijeko i dr.)</t>
  </si>
  <si>
    <r>
      <t>Prihodi po osnovu subvencija na proizvodnju</t>
    </r>
    <r>
      <rPr>
        <vertAlign val="superscript"/>
        <sz val="9"/>
        <rFont val="Arial"/>
        <family val="2"/>
      </rPr>
      <t xml:space="preserve">1( </t>
    </r>
    <r>
      <rPr>
        <sz val="9"/>
        <rFont val="Arial"/>
        <family val="2"/>
      </rPr>
      <t>na zapošljavanje,</t>
    </r>
  </si>
  <si>
    <t xml:space="preserve"> platu, kamatnu stopu, za smanjenje zagađenja i dr)</t>
  </si>
  <si>
    <t>b)Prihod od zakupnina</t>
  </si>
  <si>
    <t>v) Prihod od donacija</t>
  </si>
  <si>
    <t>g)Prihod od članarina</t>
  </si>
  <si>
    <t>d) Prihod od tantijema i licencnih prava</t>
  </si>
  <si>
    <t>đ)Prihod iz namjenskih izvora finansiranja ( iz budžeta, fondova i dr)</t>
  </si>
  <si>
    <t>e)Ostali poslovni prihodi po drugim osnovama</t>
  </si>
  <si>
    <t>66+67</t>
  </si>
  <si>
    <t>FINANSIJSKI I OSTALI PRIHODI</t>
  </si>
  <si>
    <t>dio 660</t>
  </si>
  <si>
    <t>Od toga: prihodi od učešća u dobiti ( dividendi )</t>
  </si>
  <si>
    <t>dio 670</t>
  </si>
  <si>
    <t>Dobici na osnovu prodaje nekretnina, postrojenja i opreme</t>
  </si>
  <si>
    <t>Prihodi na osnovu ugovorene zaštite od rizika</t>
  </si>
  <si>
    <t>TROŠKOVI MATERIJALA</t>
  </si>
  <si>
    <t>Od toga: troškovi goriva i energije</t>
  </si>
  <si>
    <t xml:space="preserve">TROŠKOVI ZARADA, NAKNADA ZARADA I OSTALIH LIČNIH </t>
  </si>
  <si>
    <t>RASHODA</t>
  </si>
  <si>
    <t>Od toga:troškovi bruto naknada članovima upravnog i nadzornog</t>
  </si>
  <si>
    <t>odbora</t>
  </si>
  <si>
    <t>Troškovi dnevnica na službenom putu</t>
  </si>
  <si>
    <t>Troškovi smještaja, ishrane i prevoza na službenom putu</t>
  </si>
  <si>
    <t xml:space="preserve">TROŠKOVI PROIZVODNIH USLUGA </t>
  </si>
  <si>
    <t>( 629+630+631+632+633+634+635+636 )</t>
  </si>
  <si>
    <t>A)Troškovi usluga na izradi učinaka</t>
  </si>
  <si>
    <t>b)Troškovi transportnih usluga</t>
  </si>
  <si>
    <t>dio 532</t>
  </si>
  <si>
    <t>v)Troškovi za usluge tekućeg održavanja osnovnih sredstava</t>
  </si>
  <si>
    <t>g)Troškovi za usluge investicionog održavanja osnovnih sredstava</t>
  </si>
  <si>
    <t>d)Troškovi zakupa</t>
  </si>
  <si>
    <t>534+535</t>
  </si>
  <si>
    <t>đ)Troškovi sajmova, reklame i propagande</t>
  </si>
  <si>
    <t>536+537</t>
  </si>
  <si>
    <t>e)Troškovi istraživanja i troškovi razvoja koji se ne kapitalizuju</t>
  </si>
  <si>
    <t>ž)Troškovi ostalih usluga</t>
  </si>
  <si>
    <t>dio 539</t>
  </si>
  <si>
    <t xml:space="preserve">Od toga:proizvodne usluge po ugovoru o privremenim i </t>
  </si>
  <si>
    <t>povremenim poslovima</t>
  </si>
  <si>
    <t>Naknada za autorska djela koja čine proizvodne usluge</t>
  </si>
  <si>
    <t>NEMATERIJALNI TROŠKOVI</t>
  </si>
  <si>
    <t>( 640+642+643+644+645+646+647+648 )</t>
  </si>
  <si>
    <t>Od toga:troškovi stručnog obrazovanja i usavršavanja zaposlenih</t>
  </si>
  <si>
    <t>Troškovi premije osiguranja</t>
  </si>
  <si>
    <t>dio 555</t>
  </si>
  <si>
    <t>Troškovi poreza na proizvode, carine, boravišne takse, porez na</t>
  </si>
  <si>
    <t>igre na sreću i sl.</t>
  </si>
  <si>
    <r>
      <t>Troškovi poreza na proizvodnju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:na imovinu, na zemljište</t>
    </r>
  </si>
  <si>
    <t>za korišćenje voda i šuma, za protivpožarnu zaštitu i sl.</t>
  </si>
  <si>
    <t>Ostali nematerijalni troškovi</t>
  </si>
  <si>
    <t>OBAVEZE I POTRAŽIVANJA</t>
  </si>
  <si>
    <t>47, osim</t>
  </si>
  <si>
    <t>Obračunati (fakturisani) porez na dodatu vrijednost (kumulativan</t>
  </si>
  <si>
    <t>promet konta )</t>
  </si>
  <si>
    <t>27,osim 279</t>
  </si>
  <si>
    <t>Ulazni porez na dodatu vrijednost (kumulativan promet konta)</t>
  </si>
  <si>
    <t>Obaveze za PDV na osnovu razlike između obračunatog i</t>
  </si>
  <si>
    <t>akontacionog PDV-a (saldo konta)</t>
  </si>
  <si>
    <t>Potraživanja na osnovu razlike između akontacionog i obračunatog</t>
  </si>
  <si>
    <t>PDV-a (saldo konta)</t>
  </si>
  <si>
    <t>Porez na dodatu vrijednost plaćen pri uvozu (kumulativan promet</t>
  </si>
  <si>
    <t>konta)</t>
  </si>
  <si>
    <t>Obaveze za PDV plaćen pri uvozu (kumulativan promet konta)</t>
  </si>
  <si>
    <t>Obaveze za akcize (kumulativan promet konta)</t>
  </si>
  <si>
    <t>O10</t>
  </si>
  <si>
    <t>Ulaganje u istraživanje i razvoj (kumulativan promet konta)</t>
  </si>
  <si>
    <r>
      <t>1)</t>
    </r>
    <r>
      <rPr>
        <sz val="9"/>
        <rFont val="Arial"/>
        <family val="2"/>
      </rPr>
      <t>Subvencije na proizvodnju predstavljaju subvencije koje se ne mogu iskazati po jedinici proizvoda ili usluge</t>
    </r>
  </si>
  <si>
    <r>
      <t>2)</t>
    </r>
    <r>
      <rPr>
        <sz val="9"/>
        <rFont val="Arial"/>
        <family val="2"/>
      </rPr>
      <t>Porezi na proizvodnju uključuju sve poreze koji terete preduzeća zbog angažovanja u proizvodnji, nezavisno od količine ili</t>
    </r>
  </si>
  <si>
    <t>vrijednosti proizvedenih dobara i usluga.</t>
  </si>
  <si>
    <t>dio 433</t>
  </si>
  <si>
    <t>Ostvareni uvoz dobara iz inostranstva</t>
  </si>
  <si>
    <t>Ostvareni uvoz usluga iz inostranstva</t>
  </si>
  <si>
    <t>dio 431 i 432</t>
  </si>
  <si>
    <t>Nabavka dobara iz Federacije BiH ili Brčko Distrikta BiH</t>
  </si>
  <si>
    <t>Nabavka usluga iz Federacije BiH ili Brčko Distrikta BiH</t>
  </si>
  <si>
    <t>Prihodi ostvareni na bazi podugovaranja</t>
  </si>
  <si>
    <t>Plaćanja podugovaračima za rad, isporučene proizvode i usluge</t>
  </si>
  <si>
    <t>Ukupan broj odrađenih časova rada (efektivni časovi rada bez</t>
  </si>
  <si>
    <t>bolovanja, godišnjih odmora, državnih praznika i sl.)</t>
  </si>
  <si>
    <t>U Bijeljini</t>
  </si>
  <si>
    <t xml:space="preserve">         Direktor:</t>
  </si>
  <si>
    <t>____________________</t>
  </si>
  <si>
    <t xml:space="preserve">O P  I  S </t>
  </si>
  <si>
    <t>Група рачуна, рачун</t>
  </si>
  <si>
    <t>ПОЗИЦИЈА</t>
  </si>
  <si>
    <t>Ознака АОП</t>
  </si>
  <si>
    <t>Износ на дан биланса текуће године</t>
  </si>
  <si>
    <t>Бруто</t>
  </si>
  <si>
    <t>Износ на дан биланса претходне године (почетно стање)</t>
  </si>
  <si>
    <t>Испра-   вка врије-дности</t>
  </si>
  <si>
    <t>Нето      (4-5)</t>
  </si>
  <si>
    <t>АКТИВА</t>
  </si>
  <si>
    <t>01</t>
  </si>
  <si>
    <t>I НЕМАТЕРИЈАЛНА УЛАГАЊА (ОД 003 ДО ОО7)</t>
  </si>
  <si>
    <t>010</t>
  </si>
  <si>
    <t>011</t>
  </si>
  <si>
    <t>1. Улагања у развој</t>
  </si>
  <si>
    <t>2. Концесије, патенти, лиценце и остала права</t>
  </si>
  <si>
    <t>А.СТАЛНА ИМОВИНА           (002+008+015+021+030)</t>
  </si>
  <si>
    <t>012</t>
  </si>
  <si>
    <t>3. Goodwill</t>
  </si>
  <si>
    <t>014</t>
  </si>
  <si>
    <t>4. Остала нематеријална улагања</t>
  </si>
  <si>
    <t>у КМ</t>
  </si>
  <si>
    <t>5. Аванси и нематеријална улагања у припреми</t>
  </si>
  <si>
    <t>02</t>
  </si>
  <si>
    <t>II НЕКРЕТНИНЕ, ПОСТРОЈЕЊА, ОПРЕМА И ИНВЕСТИЦИОНЕ НЕКРЕТНИНЕ (од 009 до 014)</t>
  </si>
  <si>
    <t>020</t>
  </si>
  <si>
    <t>1. Земљиште</t>
  </si>
  <si>
    <t>2. Грађевински објекти</t>
  </si>
  <si>
    <t>021</t>
  </si>
  <si>
    <t>022</t>
  </si>
  <si>
    <t>3. Постројења и опрема</t>
  </si>
  <si>
    <t>023</t>
  </si>
  <si>
    <t>4. Инвестиционе некретнине</t>
  </si>
  <si>
    <t>5. Аванси и некретнине, постројења, опрема и инвестиционе некретнине у припреми</t>
  </si>
  <si>
    <t>029</t>
  </si>
  <si>
    <t>6. Улагање на туђим некретнинама, постројењима и опреми</t>
  </si>
  <si>
    <t>03</t>
  </si>
  <si>
    <t>III БИОЛОШКА СРЕДСТВА И СРЕДСТВА КУЛТУРЕ</t>
  </si>
  <si>
    <t>030</t>
  </si>
  <si>
    <t>1. Шуме</t>
  </si>
  <si>
    <t>031</t>
  </si>
  <si>
    <t>2. Вишегодишњи засади</t>
  </si>
  <si>
    <t>3. Основно стадо</t>
  </si>
  <si>
    <t>032</t>
  </si>
  <si>
    <t>033</t>
  </si>
  <si>
    <t>4. Средства културе</t>
  </si>
  <si>
    <t>5. Аванси и биолошка средства и средства културе у припреми</t>
  </si>
  <si>
    <t xml:space="preserve">  038 и    039</t>
  </si>
  <si>
    <t xml:space="preserve"> 027 и        028</t>
  </si>
  <si>
    <t>015 и      016</t>
  </si>
  <si>
    <t>04</t>
  </si>
  <si>
    <t>IV ДУГОРОЧНИ ФИНАНСИЈСКИ              ПЛАСМАНИ (од 022 до 029)</t>
  </si>
  <si>
    <t>040, дио 049</t>
  </si>
  <si>
    <t>1. Учешће у капиталу зависних правних лица</t>
  </si>
  <si>
    <t>041, дио 049</t>
  </si>
  <si>
    <t>2. Учешће у капиталу других правних лица</t>
  </si>
  <si>
    <t>042, дио 049</t>
  </si>
  <si>
    <t>3. Дугорочни кредити повезаним правним лицима</t>
  </si>
  <si>
    <t>043, дио 049</t>
  </si>
  <si>
    <t>4. Дугорочни кредити у земљи</t>
  </si>
  <si>
    <t>044, дио 049</t>
  </si>
  <si>
    <t>5. Дугорочни кредити у иностранству</t>
  </si>
  <si>
    <t>045, дио 049</t>
  </si>
  <si>
    <t>6. Финансијска средства расположива за продају</t>
  </si>
  <si>
    <t>046, дио 049</t>
  </si>
  <si>
    <t>7. Финансијска средства која се држе до рока доспијећа</t>
  </si>
  <si>
    <t>8. Остали дугорочни финансијски пласмани</t>
  </si>
  <si>
    <t>048, дио 049</t>
  </si>
  <si>
    <t>050</t>
  </si>
  <si>
    <t>V ОДЛОЖЕНА ПОРЕСКА СРЕДСТВА</t>
  </si>
  <si>
    <t>I ЗАЛИХЕ, СТАЛНА СРЕДСТВА И СРЕДСТВА ОБУСТАВЉЕНОГ ПОСЛОВАЊА НАМИЈЕЊЕНА ПРОДАЈИ (од 033 до 038)</t>
  </si>
  <si>
    <t>од 10        до 15</t>
  </si>
  <si>
    <t>од 100      до 109</t>
  </si>
  <si>
    <t>1. Залихе материјала</t>
  </si>
  <si>
    <t>од 110      до 112</t>
  </si>
  <si>
    <t>2. Залихе недовршене производње, полупроизвода и недовршених услуга</t>
  </si>
  <si>
    <t>Б. ТЕКУЋА ИМОВИНА (032+039+060)</t>
  </si>
  <si>
    <t>120</t>
  </si>
  <si>
    <t>3. Залихе готових производа</t>
  </si>
  <si>
    <t>од 130      до 139</t>
  </si>
  <si>
    <t>4. Залихе робе</t>
  </si>
  <si>
    <t>од 140      до 149</t>
  </si>
  <si>
    <t>5. Стална средства и средства обустављеног пословања намијењена продаји</t>
  </si>
  <si>
    <t>од 150      до 159</t>
  </si>
  <si>
    <t>6. Дати аванси</t>
  </si>
  <si>
    <t>II КРАТКОРОЧНА ПОТРАЖИВАЊА,      ПЛАСМАНИ И ГОТОВИНА       (040+046+055+058+059)</t>
  </si>
  <si>
    <t>20,21,        22</t>
  </si>
  <si>
    <t>1. Краткорочна потраживања (од 041 до 045)</t>
  </si>
  <si>
    <t>200, дио 209</t>
  </si>
  <si>
    <t>а) Купци - повезана правна лица</t>
  </si>
  <si>
    <t>201, дио 209</t>
  </si>
  <si>
    <t>б) Купци у земљи</t>
  </si>
  <si>
    <t>202, дио 209</t>
  </si>
  <si>
    <t>в) Купци у иностранству</t>
  </si>
  <si>
    <t>од 210      до 219</t>
  </si>
  <si>
    <t>г) Потраживања из специфичних послова</t>
  </si>
  <si>
    <t>од 220      до 229</t>
  </si>
  <si>
    <t>д) Друга краткорочна потраживања</t>
  </si>
  <si>
    <t>2. Краткорочни финансијски пласмани                         (од 047 до 054)</t>
  </si>
  <si>
    <t>230, дио 239</t>
  </si>
  <si>
    <t>а) Краткорочни кредити повезаним правним лицима</t>
  </si>
  <si>
    <t>231, дио 239</t>
  </si>
  <si>
    <t>б) Краткорочни кредити у земљи</t>
  </si>
  <si>
    <t>232, дио 239</t>
  </si>
  <si>
    <t>в) Краткорочни кредити у иностранству</t>
  </si>
  <si>
    <t>233 и      234</t>
  </si>
  <si>
    <t>г) Дио дугорочних финансијских пласмана који доспијева за наплату у периоду до годину дана</t>
  </si>
  <si>
    <t>235, дио 239</t>
  </si>
  <si>
    <t>д) Финансијска средства по фер вриједности кроз биланс успијеха</t>
  </si>
  <si>
    <t>236, дио 239</t>
  </si>
  <si>
    <t>ђ) Финансијска средства означена по фер вриједности кроз биланс успијеха</t>
  </si>
  <si>
    <t>е) Откупљене сопствене акције и откупљени сопствени удјели намијењени продаји или поништавању</t>
  </si>
  <si>
    <t>238, дио 239</t>
  </si>
  <si>
    <t>ж) Остали краткорочни пласмани</t>
  </si>
  <si>
    <t>3. Готовински еквиваленти и готовина (056+057)</t>
  </si>
  <si>
    <t>а) Готовински еквиваленти - хартије од вриједности</t>
  </si>
  <si>
    <t>од 241      до 249</t>
  </si>
  <si>
    <t>б) Готовина</t>
  </si>
  <si>
    <t>од 270      до 279</t>
  </si>
  <si>
    <t>4. Порез на додатну вриједност</t>
  </si>
  <si>
    <t>од 280 до 289, осим 288</t>
  </si>
  <si>
    <t>5. Активна временска разграничења</t>
  </si>
  <si>
    <t>III ОДЛОЖЕНА ПОРЕСКА СРЕДСТВА</t>
  </si>
  <si>
    <t>29</t>
  </si>
  <si>
    <t>В. ГУБИТАК ИЗНАД ВИСИНЕ КАПИТАЛА</t>
  </si>
  <si>
    <t>Г. ПОСЛОВНА АКТИВА</t>
  </si>
  <si>
    <t>од 880      до 888</t>
  </si>
  <si>
    <t>Д. ВАНБИЛАНСНА АКТИВА</t>
  </si>
  <si>
    <t>Ђ. УКУПНА АКТИВА (062+063)</t>
  </si>
  <si>
    <t>ПАСИВА</t>
  </si>
  <si>
    <t>А. КАПИТАЛ (102-109+110+111+114+115-116+117-122)</t>
  </si>
  <si>
    <t>I ОСНОВНИ КАПИТАЛ (од 103 до 108)</t>
  </si>
  <si>
    <t>1. Акцијски капитал</t>
  </si>
  <si>
    <t>2. Удјели друштва са ограниченом одговорношћу</t>
  </si>
  <si>
    <t>3. Задружни удјели</t>
  </si>
  <si>
    <t>4. Улози</t>
  </si>
  <si>
    <t>305</t>
  </si>
  <si>
    <t>5. Државни капитал</t>
  </si>
  <si>
    <t>306</t>
  </si>
  <si>
    <t>6. Остали основни капитал</t>
  </si>
  <si>
    <t>31</t>
  </si>
  <si>
    <t>II УПИСАНИ НЕУПЛАЋЕНИ КАПИТАЛ</t>
  </si>
  <si>
    <t>320</t>
  </si>
  <si>
    <t>III ЕМИСИОНА ПРЕМИЈА</t>
  </si>
  <si>
    <t>дио 32</t>
  </si>
  <si>
    <t>IV РЕЗЕРВЕ (112+113)</t>
  </si>
  <si>
    <t>321</t>
  </si>
  <si>
    <t>1. Законске резерве</t>
  </si>
  <si>
    <t>322</t>
  </si>
  <si>
    <t>2. Статутарне резерве</t>
  </si>
  <si>
    <t>330,331 и 334</t>
  </si>
  <si>
    <t>V РЕВОЛОРИЗАЦИОНЕ РЕЗЕРВЕ</t>
  </si>
  <si>
    <t>332</t>
  </si>
  <si>
    <t>VI НЕРЕАЛИЗОВАНИ ДОБИЦИ ПО ОСНОВУ ФИНАНСИЈСКИХ СРЕДСТАВА РАСПОЛОЖИВИХ ЗА ПРОДАЈУ</t>
  </si>
  <si>
    <t>333</t>
  </si>
  <si>
    <t>VI НЕРЕАЛИЗОВАНИ ГУБИЦИ ПО ОСНОВУ ФИНАНСИЈСКИХ СРЕДСТАВА РАСПОЛОЖИВИХ ЗА ПРОДАЈУ</t>
  </si>
  <si>
    <t>VIII НЕРАСПОРЕЂЕНИ ДОБИТАК (од 118 до 121)</t>
  </si>
  <si>
    <t>1. Нераспоређени добитак ранијих година</t>
  </si>
  <si>
    <t>2. Нераспоређени добитак текуће године</t>
  </si>
  <si>
    <t>3. Нераспоређени вишак прихода над расходима</t>
  </si>
  <si>
    <t>4. Нето приход од самосталне дјелатности</t>
  </si>
  <si>
    <t>IX ГУБИТАК ДО ВИСИНЕ КАПИТАЛА           (123+124)</t>
  </si>
  <si>
    <t>1. Губитак ранијих година</t>
  </si>
  <si>
    <t>2. Губитак текуће године</t>
  </si>
  <si>
    <t>Б. ДУГОРОЧНА РЕЗЕРВИСАЊА (од 126 до 131)</t>
  </si>
  <si>
    <t>1. Резервисања за трошкове у гарантном року</t>
  </si>
  <si>
    <t>2. Резервисања за трошкове обнављања природних богатстава</t>
  </si>
  <si>
    <t>3. Резервисања за задржане кауције и депозите</t>
  </si>
  <si>
    <t>4. Резервисања за трошкове реструктуирања</t>
  </si>
  <si>
    <t>5. Резервисања за накнаде и бенефиције запослених</t>
  </si>
  <si>
    <t>6. Остала дугорочна резервисања</t>
  </si>
  <si>
    <t>В. ОБАВЕЗЕ (133+142)</t>
  </si>
  <si>
    <t>41, осим 418</t>
  </si>
  <si>
    <t>I ДУГОРОЧНЕ ОБАВЕЗЕ (од 134 до 141)</t>
  </si>
  <si>
    <t>1. Обавезе које се могу конвертовати у капитал</t>
  </si>
  <si>
    <t>2. Обавезе према повезаним правним лицима</t>
  </si>
  <si>
    <t>3. Обавезе по емитованим дугорочним хартијама од вриједности</t>
  </si>
  <si>
    <t>413  и      414</t>
  </si>
  <si>
    <t>4. Дугорочни кредити</t>
  </si>
  <si>
    <t>415 и      416</t>
  </si>
  <si>
    <t>5. Дугорочне обавезе по финансијском лизингу</t>
  </si>
  <si>
    <t>6. Дугорочне обавезе по фер вриједности кроз биланс успијеха</t>
  </si>
  <si>
    <t>7. Одложене пореске обавезе</t>
  </si>
  <si>
    <t>8. Остале дугорочне обавезе</t>
  </si>
  <si>
    <t>од 42        до 48</t>
  </si>
  <si>
    <t>II КРАТКОРОЧНЕ ОБАВЕЗЕ (143+148+153+154+155+156+157+158+159+160)</t>
  </si>
  <si>
    <t>1. Краткорочне финансијске обавезе (од 144 до 147)</t>
  </si>
  <si>
    <t>а) Краткорочни кредити и обавезе по емитованим краткорочним хартијама од вриједности</t>
  </si>
  <si>
    <t>од 420      до 423</t>
  </si>
  <si>
    <t>424 и      425</t>
  </si>
  <si>
    <t>б) Дио дугорочних финансијских обавеза који за плаћање доспијева у периоду до годину дана</t>
  </si>
  <si>
    <t>в) Краткорочне обавезе по фер вриједности кроз биланс успијеха</t>
  </si>
  <si>
    <t>г) Остале краткорочне финансијске обавезе</t>
  </si>
  <si>
    <t>2. Обавезе из пословања (од 149 до 152)</t>
  </si>
  <si>
    <t>а) Примљени аванси, депозити и кауције</t>
  </si>
  <si>
    <t>б) Добављачи - повезана правна лица</t>
  </si>
  <si>
    <t>432 и      433</t>
  </si>
  <si>
    <t>в ) Остали добављачи</t>
  </si>
  <si>
    <t>г) Остале обавезе из пословања</t>
  </si>
  <si>
    <t>од 440      до 449</t>
  </si>
  <si>
    <t>3. Обавезе из специфичних послова</t>
  </si>
  <si>
    <t>од 450      до 458</t>
  </si>
  <si>
    <t>4. Обавезе за зараде и накнаде зарада</t>
  </si>
  <si>
    <t>од 460     до 469</t>
  </si>
  <si>
    <t>5. Друге обавезе</t>
  </si>
  <si>
    <t>6. Порез на додатну вриједност</t>
  </si>
  <si>
    <t>од 470      до 479</t>
  </si>
  <si>
    <t>48, осим 481</t>
  </si>
  <si>
    <t>7. Обавезе за остале порезе, доприносе и друге дажбине</t>
  </si>
  <si>
    <t>8. Обавезе за порез на добитак</t>
  </si>
  <si>
    <t>49, осим 495</t>
  </si>
  <si>
    <t>9. Пасивна временска разграничења</t>
  </si>
  <si>
    <t>10. Одложене пореске обавезе</t>
  </si>
  <si>
    <t>Г. ПОСЛОВНА ПАСИВА (101+125+132)</t>
  </si>
  <si>
    <t>од 890      до 898</t>
  </si>
  <si>
    <t>Д. ВАНБИЛАНСНА ПАСИВА</t>
  </si>
  <si>
    <t>Ђ. УКУПНА ПАСИВА (161+162)</t>
  </si>
  <si>
    <t>(М.П:)</t>
  </si>
  <si>
    <t>Директор        _______________</t>
  </si>
  <si>
    <t>Група или дио групе рачуна</t>
  </si>
  <si>
    <t>Износ</t>
  </si>
  <si>
    <t>Текућа година</t>
  </si>
  <si>
    <t>Претходна година</t>
  </si>
  <si>
    <t>А. ПОСЛОВНИ ПРИХОДИ И РАСХОДИ</t>
  </si>
  <si>
    <t>I ПОСЛОВНИ ПРИХОДИ</t>
  </si>
  <si>
    <t>1. Приходи од продаје робе (од 203 до 205)</t>
  </si>
  <si>
    <t>а) Приходи од продаје робе повезаним правним лицима</t>
  </si>
  <si>
    <t>б) Приходи од продаје робе на домаћем тржишту</t>
  </si>
  <si>
    <t>в) Приходи од продаје робе на иностраном тржишту</t>
  </si>
  <si>
    <t>2. Приходи од продаје учинака (од 207 до 209)</t>
  </si>
  <si>
    <t>а) Приходи од продаје учинака повезаним правним лицима</t>
  </si>
  <si>
    <t>б) Приходи од продаје учинака на домаћем тржишту</t>
  </si>
  <si>
    <t>в) Приходи од продаје учинака на иностраном тржишту</t>
  </si>
  <si>
    <t>3. Приходи од активирања или потрошње робе и учинака</t>
  </si>
  <si>
    <t>4. Повећање вриједности залиха учинака</t>
  </si>
  <si>
    <t>5. Смањење вриједности залиха учинака</t>
  </si>
  <si>
    <t>640             и 641</t>
  </si>
  <si>
    <t>6. Повећање вриједности инвестиционих некретнина и биолошких средстава које се не амортизују</t>
  </si>
  <si>
    <t>642             и 642</t>
  </si>
  <si>
    <t>7. Смањење вриједности инвестиционих некретнина и биолошких средстава које се не амортизују</t>
  </si>
  <si>
    <t>од 650      до 659</t>
  </si>
  <si>
    <t>8 . Остали пословни приходи</t>
  </si>
  <si>
    <t>II ПОСЛОВНИ РАСХОДИ (217+218+219+222+223+226+227+228)</t>
  </si>
  <si>
    <t>од 500      до 502</t>
  </si>
  <si>
    <t>1. Набавна вриједност продате робе</t>
  </si>
  <si>
    <t>од 510          до 513</t>
  </si>
  <si>
    <t>2. Трошкови материјала</t>
  </si>
  <si>
    <t>3. Трошкови зарада, накнада зарада и осталих личних расхода (220+221)</t>
  </si>
  <si>
    <t>520             и 521</t>
  </si>
  <si>
    <t>а) Трошкови бруто зарада и бруто накнада зарада</t>
  </si>
  <si>
    <t>522             и 529</t>
  </si>
  <si>
    <t>б) Остали лични расходи</t>
  </si>
  <si>
    <t>од 530      до 539</t>
  </si>
  <si>
    <t>4. Трошкови производних услуга</t>
  </si>
  <si>
    <t>5. Трошкови амортизације и резервисања (224+225)</t>
  </si>
  <si>
    <t>а) Трошкови амортизације</t>
  </si>
  <si>
    <t>од 541     до 549</t>
  </si>
  <si>
    <t>б) Трошкови резервисања</t>
  </si>
  <si>
    <t>55, осим 555 и 556</t>
  </si>
  <si>
    <t>6. Нематеријални трошкови</t>
  </si>
  <si>
    <t>(без пореза и доприноса)</t>
  </si>
  <si>
    <t>7. Трошкови пореза</t>
  </si>
  <si>
    <t>8. Трошкови доприноса</t>
  </si>
  <si>
    <t>Б. ПОСЛОВНИ ДОБИТАК (201-216)</t>
  </si>
  <si>
    <t>В. ПОСЛОВНИ ГУБИТАК (216-201)</t>
  </si>
  <si>
    <t>Г. ФИНАНСИЈСКИ ПРИХОДИ И РАСХОДИ</t>
  </si>
  <si>
    <t>I ФИНАНСИЈСКИ ПРИХОДИ (од 232 до 237)</t>
  </si>
  <si>
    <t>1. Финансијски приходи од повезаних правних лица</t>
  </si>
  <si>
    <t>2. Приходи од камата</t>
  </si>
  <si>
    <t>3. Позитивне курсне разлике</t>
  </si>
  <si>
    <t>4. Приходи од ефеката валутне клаузуле</t>
  </si>
  <si>
    <t>5. Приходи од учешћа у добитку заједничких улагања</t>
  </si>
  <si>
    <t>6. Остали финансилски приходи</t>
  </si>
  <si>
    <t>II ФИНАНСИЈСКИ РАСХОДИ (од 239 до 243)</t>
  </si>
  <si>
    <t>1. Финансијски расходи на основу односа повезаних правних лица</t>
  </si>
  <si>
    <t>2. Расходи камата</t>
  </si>
  <si>
    <t>3. Негативне курсне разлике</t>
  </si>
  <si>
    <t>4. Расходи по основу валутне клаузуле</t>
  </si>
  <si>
    <t>5. Остали финансијски расходи</t>
  </si>
  <si>
    <t>Д. ДОБИТАК РЕДОВНЕ АКТИВНОСТИ             (230+231-238)</t>
  </si>
  <si>
    <t>Ђ. ГУБИТАК РЕДОВНЕ АКТИВНОСТИ (230+238+231)</t>
  </si>
  <si>
    <r>
      <t xml:space="preserve">Е. ОСТАЛИ ПРИХОДИ И РАСХОДИ                                  </t>
    </r>
    <r>
      <rPr>
        <sz val="10"/>
        <rFont val="Times New Roman"/>
        <family val="1"/>
      </rPr>
      <t>I ОСТАЛИ ПРИХОДИ (247 до 256)</t>
    </r>
  </si>
  <si>
    <t>1. Добици по основу продаје нематеријалних улагања, некретнина, постројења и опреме</t>
  </si>
  <si>
    <t>2. Добици по основу продаје инвестиционих некретнина</t>
  </si>
  <si>
    <t>3. Добици по основу продаје биолошких средстава</t>
  </si>
  <si>
    <t>4. Добици по основу продаје средстава обустављеног пословања</t>
  </si>
  <si>
    <t>5. Добици по основу продаје учешћа у капиталу и дугорочних ХОВ</t>
  </si>
  <si>
    <t>6. Добици по основу продаје материјала</t>
  </si>
  <si>
    <t>7. Вишкови, изузимајући вишкове залиха учинака</t>
  </si>
  <si>
    <t>8. Наплаћена отписана потраживања</t>
  </si>
  <si>
    <t>9. Приходи по основу уговорене заштите од ризика, који не испуњавају услове да се искажу у оквиру ревалоризационих резерви</t>
  </si>
  <si>
    <t>10. Приходи од смањења обавеза, укидања неискоришћених дугорочних резервисања и остали непоменути приходи</t>
  </si>
  <si>
    <t>II ОСТАЛИ РАСХОДИ (од 258 до 267)</t>
  </si>
  <si>
    <t>1. Губици по основу продаје и расходовања нематеријалних улагања, некретнина, постројења и опреме</t>
  </si>
  <si>
    <t>2. Губици по основу продаје и расходовања инвестиционих некретнина</t>
  </si>
  <si>
    <t>3. Губици по основу продаје и расходовања биолошких средстава</t>
  </si>
  <si>
    <t>4. Губици по основу продаје средстава обустављеног пословања</t>
  </si>
  <si>
    <t>5. Губици по основу продаје учешћа у капиталу и дугорочних ХОВ</t>
  </si>
  <si>
    <t>6. Губици по основу продатог материјала</t>
  </si>
  <si>
    <t>7. Мањкови, изузимајући мањкове залиха учинака</t>
  </si>
  <si>
    <t>8. Расходи по основу заштите од ризика</t>
  </si>
  <si>
    <t>9. Расходи по основу исправке вриједности и отписа потраживања</t>
  </si>
  <si>
    <t>10. Расходи по основу расходавања залиха материјала и робе и остали расходи</t>
  </si>
  <si>
    <t>Ж. ДОБИТАК ПО ОСНОВУ ОСТАЛИХ ПРИХОДА И РАСХОДА (246-257)</t>
  </si>
  <si>
    <t>З. ГУБИТАК ПО ОСНОВУ ОСТАЛИХ ПРИХОДА И РАСХОДА (257-246)</t>
  </si>
  <si>
    <r>
      <t xml:space="preserve">И. ПРИХОДИ И РАСХОДИ ОД УСКЛАЂИВАЊА ВРИЈЕДНОСТИ ИМОВИНЕ                                                 </t>
    </r>
    <r>
      <rPr>
        <sz val="10"/>
        <rFont val="Times New Roman"/>
        <family val="1"/>
      </rPr>
      <t xml:space="preserve"> II ПРИХОДИ ОД УСКЛАЂИВАЊА ВРИЈЕДНОСТИ ИМОВИНЕ (од 271 до 279)</t>
    </r>
  </si>
  <si>
    <t>1. Приходи од усклађивања вриједности нематеријалних улагања</t>
  </si>
  <si>
    <t>2. Приходи од усклађивања вриједности некретнина, постројења и опреме</t>
  </si>
  <si>
    <t>3. Приходи од усклађивања вриједности инвестиционих некретнина за које се обрачунава амортизација</t>
  </si>
  <si>
    <t>4. Приходи од усклађивања вриједности биолошких средстава за које се обрачунава амортизација</t>
  </si>
  <si>
    <t>5. Приходи од усклађивања вриједности дугорочних финансијских пласмана и фин. средстава расположивих за продају</t>
  </si>
  <si>
    <t>6. Приходи од усклађивања вриједности залиха материјала и робе</t>
  </si>
  <si>
    <t>7. Приходи од усклађивања вриједности краткорочних финансијских пласмана</t>
  </si>
  <si>
    <t>8. Приходи од усклађивања вриједности капитала</t>
  </si>
  <si>
    <t>689</t>
  </si>
  <si>
    <t>9. Приходи од усклађивања вриједности остале имовине</t>
  </si>
  <si>
    <t>58</t>
  </si>
  <si>
    <t>II РАСХОДИ ОД УСКЛАЂИВАЊА ВРИЈЕДНОСТИ ИМОВИНЕ (од 281 до 288)</t>
  </si>
  <si>
    <t>580</t>
  </si>
  <si>
    <t>1. Обезвређење нематеријалних улагања</t>
  </si>
  <si>
    <t>581</t>
  </si>
  <si>
    <t>582</t>
  </si>
  <si>
    <t>2. Обезвређење некретнина, постројења и опреме</t>
  </si>
  <si>
    <t>3. Обезвређење инвестиционих некретнина за које се обрачунава амортизација</t>
  </si>
  <si>
    <t>583</t>
  </si>
  <si>
    <t>4. Обезвређење биолошких средстава за које се обрачунава амортизација</t>
  </si>
  <si>
    <t>584</t>
  </si>
  <si>
    <t>5. Обезвређење дугорочних финансијских пласмана и финансијских средстава расположивих за продају</t>
  </si>
  <si>
    <t>585</t>
  </si>
  <si>
    <t>6. Обезвређење залиха материјала и робе</t>
  </si>
  <si>
    <t>586</t>
  </si>
  <si>
    <t>7. Обезвређење краткорочних финансијских пласмана</t>
  </si>
  <si>
    <t>589</t>
  </si>
  <si>
    <t>8. Обезвређење остале имовине</t>
  </si>
  <si>
    <t>Ј. ДОБИТАК ПО ОСНОВУ УСКЛАЂИВАЊА ВРИЈЕДНОСТИ ИМ0ВИНЕ (270-280)</t>
  </si>
  <si>
    <t>К. ГУБИТАК ПО ОСНОВУ УСКЛАЂИВАЊА ВРИЈЕДНОСТИ ИМОВИНЕ</t>
  </si>
  <si>
    <t>Л. Приходи по основу промјене рачуноводствених политика и исправке грешака из ранијих година</t>
  </si>
  <si>
    <t>590             и 591</t>
  </si>
  <si>
    <t>690             и  691</t>
  </si>
  <si>
    <t>Љ. Расходи по основу промјене рачуноводствених политика и исправке грешака из ранијих година</t>
  </si>
  <si>
    <r>
      <t>М. ДОБИТАК И ГУБИТАК ПРИЈЕ ОПОРЕЗИВАЊА</t>
    </r>
    <r>
      <rPr>
        <sz val="10"/>
        <rFont val="Times New Roman"/>
        <family val="1"/>
      </rPr>
      <t xml:space="preserve">      1. Добитак прије опорезивања                 (244+268+289+291-292)</t>
    </r>
  </si>
  <si>
    <t>2. Губитак прије опорезивања                    (245+269+290+292-291)</t>
  </si>
  <si>
    <t>721</t>
  </si>
  <si>
    <r>
      <t>Н. ТЕКУЋИ И ОДЛОЖЕНИ ПОРЕЗ НА ДОБИТ</t>
    </r>
    <r>
      <rPr>
        <sz val="10"/>
        <rFont val="Times New Roman"/>
        <family val="1"/>
      </rPr>
      <t xml:space="preserve">             1. Порески расходи периода</t>
    </r>
  </si>
  <si>
    <t>2. Одложени порески расходи периода</t>
  </si>
  <si>
    <t>дио         722</t>
  </si>
  <si>
    <t>3. Одложени порески приходи периода</t>
  </si>
  <si>
    <r>
      <t xml:space="preserve">Њ. НЕТО ДОБИТАК И НЕТО ГУБИТАК ПЕРИОДА  </t>
    </r>
    <r>
      <rPr>
        <sz val="10"/>
        <rFont val="Times New Roman"/>
        <family val="1"/>
      </rPr>
      <t>1.Нето добитак текуће године                                              (293-294-295-296+297)</t>
    </r>
  </si>
  <si>
    <t>2. Нето губитак текуће године                                            (294-293+295+296-297</t>
  </si>
  <si>
    <t>О. Међудивиденде и други видови расподјеле добитка у току периода</t>
  </si>
  <si>
    <t>Дио нето добитака/губитака који припада већинским власницима</t>
  </si>
  <si>
    <t>Дио нето добитака/губитака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</si>
  <si>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</si>
  <si>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</si>
  <si>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</si>
  <si>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</si>
  <si>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t>(М.П.)</t>
  </si>
  <si>
    <t>Директор :</t>
  </si>
  <si>
    <t>________________</t>
  </si>
  <si>
    <t xml:space="preserve">       (М.П.)</t>
  </si>
  <si>
    <t>Ознака за АОП</t>
  </si>
  <si>
    <r>
      <t xml:space="preserve">А. ТОКОВИ ГОТОВИНЕ ИЗ ПОСЛОВНИХ АКТИВНОСТИ  </t>
    </r>
    <r>
      <rPr>
        <sz val="10"/>
        <rFont val="Times New Roman"/>
        <family val="1"/>
      </rPr>
      <t xml:space="preserve">               I Приливи готовине из пословних активности (од 302 до 304)</t>
    </r>
  </si>
  <si>
    <t>1. Приливи од купаца и примљени аванси</t>
  </si>
  <si>
    <t>2. Приливи од премија, субвенција, дотација и сл.</t>
  </si>
  <si>
    <t>3. Остали приливи из пословних активности</t>
  </si>
  <si>
    <t>II Одливи готовине из пословних активности (од 306 до 310)</t>
  </si>
  <si>
    <t>1. Одливи по основу исплата добављачима и дати аванси</t>
  </si>
  <si>
    <t>2. Одливи по основу исплата зарада, накнада зарада и осталих личних расхода</t>
  </si>
  <si>
    <t>3. Одливи по основу плаћених камата</t>
  </si>
  <si>
    <t>4. Одливи по основу пореза на добит</t>
  </si>
  <si>
    <t>5. Остали одливи из пословних активности</t>
  </si>
  <si>
    <t>III. Нето прилив готовине из пословних активности (301-305)</t>
  </si>
  <si>
    <t>IV. Нето одлив готовине из пословних активности (305-301)</t>
  </si>
  <si>
    <r>
      <t>Б. ТОКОВИ ГОТОВИНЕ ИЗ АКТИВНОСТИ ИНВЕСТИРАЊА</t>
    </r>
    <r>
      <rPr>
        <sz val="10"/>
        <rFont val="Times New Roman"/>
        <family val="1"/>
      </rPr>
      <t xml:space="preserve">       I. Приливи готовине из активности инвестирања (од 314 до 319)</t>
    </r>
  </si>
  <si>
    <t>1. Приливи по основу краткорочних финансијских пласмана</t>
  </si>
  <si>
    <t>2. Приливи по основу продаје акција и удјела</t>
  </si>
  <si>
    <t>3. Приливи по основу продаје нематеријалних улагања, некретнина, постројења, опреме, инвестиционих некретнина и биолошких средстава</t>
  </si>
  <si>
    <t>4. Приливи по основу камата</t>
  </si>
  <si>
    <t>5. Приливи од дивиденди и учешћа у добитку</t>
  </si>
  <si>
    <t>6. Приливи по основу осталих дугорочних финансијских пласмана</t>
  </si>
  <si>
    <t>II. Одливи готовине из активности инвестирања (од 321 до 324)</t>
  </si>
  <si>
    <t>1. Одливи по основу краткорочних финансијских пласмана</t>
  </si>
  <si>
    <t>2. Одливи по основу куповине акција и удјела</t>
  </si>
  <si>
    <t>3 Одливи по основу продаје нематеријалних улагања, некретнина, постројења, опреме, инвестиционих некретнина и биолошких средстава</t>
  </si>
  <si>
    <t>4. Одливи по основу осталих дугорочних финансијских пласмана</t>
  </si>
  <si>
    <t>III. Нето прилив готовине из активности инвестирања                       (313-320)</t>
  </si>
  <si>
    <t>IV. Нето одлив готовине из активности инвестирања (320-313)</t>
  </si>
  <si>
    <r>
      <t xml:space="preserve">В. ТОКОВИ ГОТОВИНЕ ИЗ АКТИВНОСТИ ФИНАНСИРАЊА </t>
    </r>
    <r>
      <rPr>
        <sz val="10"/>
        <rFont val="Times New Roman"/>
        <family val="1"/>
      </rPr>
      <t xml:space="preserve">        I. Прилив готовине из активности финансирања (од 328 до 331)</t>
    </r>
  </si>
  <si>
    <t>1. Приливи по основу повећања основног капитала</t>
  </si>
  <si>
    <t>2. Приливи по основу дугорочних кредита</t>
  </si>
  <si>
    <t>3. Приливи по основу краткорочних кредита</t>
  </si>
  <si>
    <t>4. Приливи по основу осталих дугорочних и краткорочних обавеза</t>
  </si>
  <si>
    <t>II. Одливи готовине из активности финансирања (од 333 до 338)</t>
  </si>
  <si>
    <t>1. Одливи по основу откупа сопствених акција и удјела</t>
  </si>
  <si>
    <t>2. Одливи по основу дугорочних кредита</t>
  </si>
  <si>
    <t>3. Одливи по основу краткорочних кредита</t>
  </si>
  <si>
    <t>4. Одливи по основу финансијског лизинга</t>
  </si>
  <si>
    <t>5. Одливи по основу исплаћених дивиденди</t>
  </si>
  <si>
    <t>6. Одливи по основу осталих дугорочних и краткорочних обавеза</t>
  </si>
  <si>
    <t>III. Нето прилив готовине из активности финансирања                          (327-332)</t>
  </si>
  <si>
    <t>IV. Нето одлив готовине из активности финансирања                            (332-327)</t>
  </si>
  <si>
    <t>Г. УКУПНИ ПРИЛИВИ ГОТОВИНЕ (301+313+327)</t>
  </si>
  <si>
    <t>Д. УКУПНИ ОДЛИВИ ГОТОВИНЕ (305+320+332)</t>
  </si>
  <si>
    <t>Ђ. НЕТО ПРИЛИВ ГОТОВИНЕ (341-342)</t>
  </si>
  <si>
    <t>Е. НЕТО ОДЛИВ ГОТОВИНЕ (342-341)</t>
  </si>
  <si>
    <t>Ж. ГОТОВИНА НА ПОЧЕТКО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</si>
  <si>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</si>
  <si>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</si>
  <si>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 xml:space="preserve">дана, 28.02.2015. године  </t>
  </si>
  <si>
    <t>Дана 28.02.2015. године</t>
  </si>
  <si>
    <t>dana 28.02.2015. godine</t>
  </si>
  <si>
    <t>dana, 28.02.2015. godine</t>
  </si>
  <si>
    <t>za period od 01.01. do 31.12.2014. godine</t>
  </si>
  <si>
    <t>Dana,  28.02.2015. godine</t>
  </si>
  <si>
    <r>
      <t xml:space="preserve">За период:  од </t>
    </r>
    <r>
      <rPr>
        <b/>
        <u val="single"/>
        <sz val="10"/>
        <rFont val="YUTimes"/>
        <family val="2"/>
      </rPr>
      <t xml:space="preserve">01.01.2014. </t>
    </r>
    <r>
      <rPr>
        <b/>
        <sz val="10"/>
        <rFont val="YUTimes"/>
        <family val="2"/>
      </rPr>
      <t xml:space="preserve">до </t>
    </r>
    <r>
      <rPr>
        <b/>
        <u val="single"/>
        <sz val="10"/>
        <rFont val="YUTimes"/>
        <family val="2"/>
      </rPr>
      <t xml:space="preserve">31.12.2014. </t>
    </r>
    <r>
      <rPr>
        <b/>
        <sz val="10"/>
        <rFont val="YUTimes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</si>
</sst>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0"/>
    <numFmt numFmtId="179" formatCode="000"/>
  </numFmts>
  <fonts count="73">
    <font>
      <sz val="10"/>
      <name val="Arial"/>
      <family val="0"/>
    </font>
    <font>
      <sz val="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sz val="10"/>
      <name val="YuCiril Miroslav"/>
      <family val="2"/>
    </font>
    <font>
      <sz val="10"/>
      <name val="YU C American Typewriter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YUTimes"/>
      <family val="0"/>
    </font>
    <font>
      <sz val="10"/>
      <name val="YUTimes"/>
      <family val="2"/>
    </font>
    <font>
      <b/>
      <sz val="10"/>
      <name val="YUTimes"/>
      <family val="0"/>
    </font>
    <font>
      <b/>
      <u val="single"/>
      <sz val="9"/>
      <name val="YUTimes"/>
      <family val="2"/>
    </font>
    <font>
      <b/>
      <sz val="14"/>
      <name val="YUTimes"/>
      <family val="2"/>
    </font>
    <font>
      <b/>
      <u val="single"/>
      <sz val="10"/>
      <name val="YUTimes"/>
      <family val="2"/>
    </font>
    <font>
      <b/>
      <sz val="12"/>
      <name val="YUTimes"/>
      <family val="2"/>
    </font>
    <font>
      <sz val="8"/>
      <name val="YUTimes"/>
      <family val="2"/>
    </font>
    <font>
      <i/>
      <sz val="10"/>
      <name val="YUTimes"/>
      <family val="2"/>
    </font>
    <font>
      <sz val="10"/>
      <name val="Times-C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3" xfId="0" applyFont="1" applyBorder="1" applyAlignment="1">
      <alignment/>
    </xf>
    <xf numFmtId="49" fontId="16" fillId="0" borderId="0" xfId="0" applyNumberFormat="1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6" fillId="34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4" fillId="0" borderId="16" xfId="0" applyFont="1" applyBorder="1" applyAlignment="1">
      <alignment/>
    </xf>
    <xf numFmtId="3" fontId="28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0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4" fillId="0" borderId="28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24" fillId="0" borderId="33" xfId="0" applyFont="1" applyFill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3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6" xfId="0" applyFont="1" applyBorder="1" applyAlignment="1">
      <alignment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 quotePrefix="1">
      <alignment horizontal="center"/>
    </xf>
    <xf numFmtId="0" fontId="23" fillId="0" borderId="42" xfId="0" applyFont="1" applyFill="1" applyBorder="1" applyAlignment="1">
      <alignment horizontal="center"/>
    </xf>
    <xf numFmtId="2" fontId="23" fillId="0" borderId="42" xfId="0" applyNumberFormat="1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2" fontId="24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2" fontId="24" fillId="0" borderId="48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3" fillId="0" borderId="37" xfId="0" applyFont="1" applyFill="1" applyBorder="1" applyAlignment="1">
      <alignment/>
    </xf>
    <xf numFmtId="0" fontId="23" fillId="0" borderId="38" xfId="0" applyFont="1" applyBorder="1" applyAlignment="1">
      <alignment/>
    </xf>
    <xf numFmtId="0" fontId="23" fillId="0" borderId="39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2" fontId="24" fillId="0" borderId="14" xfId="0" applyNumberFormat="1" applyFont="1" applyBorder="1" applyAlignment="1">
      <alignment/>
    </xf>
    <xf numFmtId="0" fontId="23" fillId="0" borderId="54" xfId="0" applyFont="1" applyBorder="1" applyAlignment="1">
      <alignment/>
    </xf>
    <xf numFmtId="0" fontId="23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0" fillId="0" borderId="0" xfId="57">
      <alignment/>
      <protection/>
    </xf>
    <xf numFmtId="0" fontId="16" fillId="0" borderId="0" xfId="57" applyFont="1">
      <alignment/>
      <protection/>
    </xf>
    <xf numFmtId="0" fontId="1" fillId="0" borderId="0" xfId="57" applyFont="1">
      <alignment/>
      <protection/>
    </xf>
    <xf numFmtId="0" fontId="33" fillId="0" borderId="0" xfId="57" applyFont="1">
      <alignment/>
      <protection/>
    </xf>
    <xf numFmtId="0" fontId="16" fillId="0" borderId="28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57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6" fillId="0" borderId="59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" fillId="0" borderId="62" xfId="57" applyFont="1" applyBorder="1" applyAlignment="1">
      <alignment horizontal="center"/>
      <protection/>
    </xf>
    <xf numFmtId="0" fontId="16" fillId="0" borderId="63" xfId="57" applyFont="1" applyBorder="1">
      <alignment/>
      <protection/>
    </xf>
    <xf numFmtId="0" fontId="1" fillId="0" borderId="64" xfId="57" applyFont="1" applyBorder="1">
      <alignment/>
      <protection/>
    </xf>
    <xf numFmtId="0" fontId="1" fillId="0" borderId="65" xfId="57" applyFont="1" applyBorder="1">
      <alignment/>
      <protection/>
    </xf>
    <xf numFmtId="0" fontId="1" fillId="0" borderId="11" xfId="57" applyFont="1" applyBorder="1" applyAlignment="1">
      <alignment horizontal="center"/>
      <protection/>
    </xf>
    <xf numFmtId="3" fontId="1" fillId="0" borderId="11" xfId="57" applyNumberFormat="1" applyFont="1" applyBorder="1" applyAlignment="1">
      <alignment horizontal="center"/>
      <protection/>
    </xf>
    <xf numFmtId="3" fontId="1" fillId="0" borderId="58" xfId="57" applyNumberFormat="1" applyFont="1" applyBorder="1" applyAlignment="1">
      <alignment horizontal="center"/>
      <protection/>
    </xf>
    <xf numFmtId="0" fontId="16" fillId="0" borderId="34" xfId="57" applyFont="1" applyBorder="1" applyAlignment="1">
      <alignment horizontal="center"/>
      <protection/>
    </xf>
    <xf numFmtId="0" fontId="16" fillId="0" borderId="35" xfId="57" applyFont="1" applyBorder="1">
      <alignment/>
      <protection/>
    </xf>
    <xf numFmtId="0" fontId="1" fillId="0" borderId="13" xfId="57" applyFont="1" applyBorder="1">
      <alignment/>
      <protection/>
    </xf>
    <xf numFmtId="0" fontId="1" fillId="0" borderId="59" xfId="57" applyFont="1" applyBorder="1">
      <alignment/>
      <protection/>
    </xf>
    <xf numFmtId="0" fontId="1" fillId="0" borderId="12" xfId="57" applyFont="1" applyBorder="1" applyAlignment="1">
      <alignment horizontal="center"/>
      <protection/>
    </xf>
    <xf numFmtId="3" fontId="1" fillId="0" borderId="12" xfId="57" applyNumberFormat="1" applyFont="1" applyBorder="1" applyAlignment="1">
      <alignment horizontal="center"/>
      <protection/>
    </xf>
    <xf numFmtId="3" fontId="1" fillId="0" borderId="60" xfId="57" applyNumberFormat="1" applyFont="1" applyBorder="1" applyAlignment="1">
      <alignment horizontal="center"/>
      <protection/>
    </xf>
    <xf numFmtId="0" fontId="16" fillId="0" borderId="31" xfId="57" applyFont="1" applyBorder="1" applyAlignment="1">
      <alignment horizontal="center" vertical="center"/>
      <protection/>
    </xf>
    <xf numFmtId="0" fontId="16" fillId="0" borderId="33" xfId="57" applyFont="1" applyBorder="1" applyAlignment="1">
      <alignment vertical="center"/>
      <protection/>
    </xf>
    <xf numFmtId="0" fontId="1" fillId="0" borderId="0" xfId="57" applyFont="1" applyBorder="1" applyAlignment="1">
      <alignment vertical="center"/>
      <protection/>
    </xf>
    <xf numFmtId="0" fontId="1" fillId="0" borderId="57" xfId="57" applyFont="1" applyBorder="1" applyAlignment="1">
      <alignment vertical="center"/>
      <protection/>
    </xf>
    <xf numFmtId="0" fontId="1" fillId="0" borderId="32" xfId="57" applyFont="1" applyBorder="1" applyAlignment="1">
      <alignment horizontal="center" vertical="center"/>
      <protection/>
    </xf>
    <xf numFmtId="3" fontId="1" fillId="0" borderId="32" xfId="57" applyNumberFormat="1" applyFont="1" applyBorder="1" applyAlignment="1">
      <alignment horizontal="center" vertical="center"/>
      <protection/>
    </xf>
    <xf numFmtId="3" fontId="1" fillId="0" borderId="61" xfId="57" applyNumberFormat="1" applyFont="1" applyBorder="1" applyAlignment="1">
      <alignment horizontal="center" vertical="center"/>
      <protection/>
    </xf>
    <xf numFmtId="0" fontId="16" fillId="0" borderId="62" xfId="57" applyFont="1" applyBorder="1" applyAlignment="1">
      <alignment horizontal="center" vertical="center"/>
      <protection/>
    </xf>
    <xf numFmtId="0" fontId="1" fillId="0" borderId="63" xfId="57" applyFont="1" applyBorder="1" applyAlignment="1">
      <alignment vertical="center"/>
      <protection/>
    </xf>
    <xf numFmtId="0" fontId="1" fillId="0" borderId="64" xfId="57" applyFont="1" applyBorder="1" applyAlignment="1">
      <alignment vertical="center"/>
      <protection/>
    </xf>
    <xf numFmtId="0" fontId="1" fillId="0" borderId="65" xfId="57" applyFont="1" applyBorder="1" applyAlignment="1">
      <alignment vertical="center"/>
      <protection/>
    </xf>
    <xf numFmtId="0" fontId="1" fillId="0" borderId="11" xfId="57" applyFont="1" applyBorder="1" applyAlignment="1">
      <alignment horizontal="center" vertical="center"/>
      <protection/>
    </xf>
    <xf numFmtId="3" fontId="1" fillId="0" borderId="11" xfId="57" applyNumberFormat="1" applyFont="1" applyBorder="1" applyAlignment="1">
      <alignment horizontal="center" vertical="center"/>
      <protection/>
    </xf>
    <xf numFmtId="3" fontId="1" fillId="0" borderId="58" xfId="57" applyNumberFormat="1" applyFont="1" applyBorder="1" applyAlignment="1">
      <alignment horizontal="center" vertical="center"/>
      <protection/>
    </xf>
    <xf numFmtId="0" fontId="16" fillId="0" borderId="34" xfId="57" applyFont="1" applyBorder="1" applyAlignment="1">
      <alignment horizontal="center" vertical="center"/>
      <protection/>
    </xf>
    <xf numFmtId="0" fontId="1" fillId="0" borderId="35" xfId="57" applyFont="1" applyBorder="1" applyAlignment="1">
      <alignment vertical="center"/>
      <protection/>
    </xf>
    <xf numFmtId="0" fontId="1" fillId="0" borderId="13" xfId="57" applyFont="1" applyBorder="1" applyAlignment="1">
      <alignment vertical="center"/>
      <protection/>
    </xf>
    <xf numFmtId="0" fontId="1" fillId="0" borderId="59" xfId="57" applyFont="1" applyBorder="1" applyAlignment="1">
      <alignment vertical="center"/>
      <protection/>
    </xf>
    <xf numFmtId="0" fontId="1" fillId="0" borderId="12" xfId="57" applyFont="1" applyBorder="1" applyAlignment="1">
      <alignment horizontal="center" vertical="center"/>
      <protection/>
    </xf>
    <xf numFmtId="3" fontId="1" fillId="0" borderId="12" xfId="57" applyNumberFormat="1" applyFont="1" applyBorder="1" applyAlignment="1">
      <alignment horizontal="center" vertical="center"/>
      <protection/>
    </xf>
    <xf numFmtId="3" fontId="1" fillId="0" borderId="60" xfId="57" applyNumberFormat="1" applyFont="1" applyBorder="1" applyAlignment="1">
      <alignment horizontal="center" vertical="center"/>
      <protection/>
    </xf>
    <xf numFmtId="0" fontId="16" fillId="0" borderId="46" xfId="57" applyFont="1" applyBorder="1" applyAlignment="1">
      <alignment horizontal="center" vertical="center"/>
      <protection/>
    </xf>
    <xf numFmtId="0" fontId="1" fillId="0" borderId="47" xfId="57" applyFont="1" applyBorder="1" applyAlignment="1">
      <alignment vertical="center"/>
      <protection/>
    </xf>
    <xf numFmtId="0" fontId="1" fillId="0" borderId="66" xfId="57" applyFont="1" applyBorder="1" applyAlignment="1">
      <alignment vertical="center"/>
      <protection/>
    </xf>
    <xf numFmtId="0" fontId="1" fillId="0" borderId="67" xfId="57" applyFont="1" applyBorder="1" applyAlignment="1">
      <alignment vertical="center"/>
      <protection/>
    </xf>
    <xf numFmtId="0" fontId="1" fillId="0" borderId="10" xfId="57" applyFont="1" applyBorder="1" applyAlignment="1">
      <alignment horizontal="center" vertical="center"/>
      <protection/>
    </xf>
    <xf numFmtId="3" fontId="1" fillId="0" borderId="10" xfId="57" applyNumberFormat="1" applyFont="1" applyBorder="1" applyAlignment="1">
      <alignment horizontal="center" vertical="center"/>
      <protection/>
    </xf>
    <xf numFmtId="3" fontId="1" fillId="0" borderId="68" xfId="57" applyNumberFormat="1" applyFont="1" applyBorder="1" applyAlignment="1">
      <alignment horizontal="center" vertical="center"/>
      <protection/>
    </xf>
    <xf numFmtId="0" fontId="16" fillId="0" borderId="64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16" fillId="0" borderId="63" xfId="57" applyFont="1" applyBorder="1" applyAlignment="1">
      <alignment vertical="center"/>
      <protection/>
    </xf>
    <xf numFmtId="0" fontId="16" fillId="0" borderId="51" xfId="57" applyFont="1" applyBorder="1" applyAlignment="1">
      <alignment horizontal="center" vertical="center"/>
      <protection/>
    </xf>
    <xf numFmtId="0" fontId="16" fillId="0" borderId="53" xfId="57" applyFont="1" applyBorder="1" applyAlignment="1">
      <alignment vertical="center"/>
      <protection/>
    </xf>
    <xf numFmtId="0" fontId="1" fillId="0" borderId="15" xfId="57" applyFont="1" applyBorder="1" applyAlignment="1">
      <alignment vertical="center"/>
      <protection/>
    </xf>
    <xf numFmtId="0" fontId="1" fillId="0" borderId="69" xfId="57" applyFont="1" applyBorder="1" applyAlignment="1">
      <alignment vertical="center"/>
      <protection/>
    </xf>
    <xf numFmtId="0" fontId="1" fillId="0" borderId="52" xfId="57" applyFont="1" applyBorder="1" applyAlignment="1">
      <alignment horizontal="center" vertical="center"/>
      <protection/>
    </xf>
    <xf numFmtId="3" fontId="1" fillId="0" borderId="52" xfId="57" applyNumberFormat="1" applyFont="1" applyBorder="1" applyAlignment="1">
      <alignment horizontal="center" vertical="center"/>
      <protection/>
    </xf>
    <xf numFmtId="3" fontId="1" fillId="0" borderId="70" xfId="57" applyNumberFormat="1" applyFont="1" applyBorder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6" fillId="0" borderId="0" xfId="57" applyFont="1" applyAlignment="1">
      <alignment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5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29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66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1" fillId="0" borderId="31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1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4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3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4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63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1" fillId="0" borderId="63" xfId="0" applyFont="1" applyBorder="1" applyAlignment="1">
      <alignment/>
    </xf>
    <xf numFmtId="0" fontId="21" fillId="0" borderId="6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/>
    </xf>
    <xf numFmtId="0" fontId="21" fillId="0" borderId="43" xfId="0" applyFont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3" xfId="0" applyFont="1" applyBorder="1" applyAlignment="1">
      <alignment/>
    </xf>
    <xf numFmtId="0" fontId="21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35" borderId="64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73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1" fillId="0" borderId="74" xfId="0" applyFont="1" applyBorder="1" applyAlignment="1">
      <alignment horizontal="left"/>
    </xf>
    <xf numFmtId="0" fontId="1" fillId="0" borderId="74" xfId="0" applyFont="1" applyBorder="1" applyAlignment="1">
      <alignment/>
    </xf>
    <xf numFmtId="4" fontId="1" fillId="35" borderId="7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7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4" fontId="38" fillId="35" borderId="77" xfId="0" applyNumberFormat="1" applyFont="1" applyFill="1" applyBorder="1" applyAlignment="1">
      <alignment/>
    </xf>
    <xf numFmtId="0" fontId="1" fillId="0" borderId="78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35" borderId="79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35" borderId="79" xfId="0" applyNumberFormat="1" applyFont="1" applyFill="1" applyBorder="1" applyAlignment="1">
      <alignment/>
    </xf>
    <xf numFmtId="4" fontId="1" fillId="34" borderId="79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4" fontId="1" fillId="36" borderId="79" xfId="0" applyNumberFormat="1" applyFont="1" applyFill="1" applyBorder="1" applyAlignment="1">
      <alignment/>
    </xf>
    <xf numFmtId="4" fontId="38" fillId="34" borderId="79" xfId="0" applyNumberFormat="1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0" fillId="37" borderId="10" xfId="0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8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4" fontId="1" fillId="34" borderId="8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38" fillId="34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4" fontId="38" fillId="34" borderId="11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horizontal="left"/>
    </xf>
    <xf numFmtId="0" fontId="1" fillId="38" borderId="47" xfId="0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4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/>
    </xf>
    <xf numFmtId="0" fontId="1" fillId="0" borderId="47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4" fontId="1" fillId="39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82" xfId="0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4" fontId="1" fillId="0" borderId="0" xfId="0" applyNumberFormat="1" applyFont="1" applyBorder="1" applyAlignment="1">
      <alignment/>
    </xf>
    <xf numFmtId="14" fontId="16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0" fontId="5" fillId="33" borderId="47" xfId="0" applyFont="1" applyFill="1" applyBorder="1" applyAlignment="1">
      <alignment horizontal="left"/>
    </xf>
    <xf numFmtId="0" fontId="5" fillId="33" borderId="66" xfId="0" applyFont="1" applyFill="1" applyBorder="1" applyAlignment="1">
      <alignment horizontal="left"/>
    </xf>
    <xf numFmtId="0" fontId="5" fillId="33" borderId="67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4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7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58" xfId="0" applyFont="1" applyBorder="1" applyAlignment="1">
      <alignment horizontal="center" wrapText="1"/>
    </xf>
    <xf numFmtId="0" fontId="16" fillId="0" borderId="61" xfId="0" applyFont="1" applyBorder="1" applyAlignment="1">
      <alignment horizontal="center" wrapText="1"/>
    </xf>
    <xf numFmtId="0" fontId="16" fillId="0" borderId="60" xfId="0" applyFont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22" xfId="0" applyFont="1" applyBorder="1" applyAlignment="1">
      <alignment horizontal="center" textRotation="90"/>
    </xf>
    <xf numFmtId="0" fontId="16" fillId="0" borderId="23" xfId="0" applyFont="1" applyBorder="1" applyAlignment="1">
      <alignment horizontal="center" textRotation="90"/>
    </xf>
    <xf numFmtId="0" fontId="16" fillId="0" borderId="54" xfId="0" applyFont="1" applyBorder="1" applyAlignment="1">
      <alignment horizontal="center" textRotation="90"/>
    </xf>
    <xf numFmtId="0" fontId="16" fillId="0" borderId="22" xfId="0" applyFont="1" applyBorder="1" applyAlignment="1">
      <alignment horizontal="center" textRotation="90" wrapText="1"/>
    </xf>
    <xf numFmtId="0" fontId="16" fillId="0" borderId="23" xfId="0" applyFont="1" applyBorder="1" applyAlignment="1">
      <alignment horizontal="center" textRotation="90" wrapText="1"/>
    </xf>
    <xf numFmtId="0" fontId="16" fillId="0" borderId="54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6" fillId="0" borderId="36" xfId="0" applyFont="1" applyBorder="1" applyAlignment="1">
      <alignment horizontal="center" textRotation="90"/>
    </xf>
    <xf numFmtId="0" fontId="21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8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1" fillId="35" borderId="67" xfId="0" applyFont="1" applyFill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59" xfId="0" applyFill="1" applyBorder="1" applyAlignment="1">
      <alignment horizontal="center"/>
    </xf>
    <xf numFmtId="0" fontId="3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149"/>
  <sheetViews>
    <sheetView zoomScalePageLayoutView="0" workbookViewId="0" topLeftCell="A133">
      <selection activeCell="M110" sqref="M110"/>
    </sheetView>
  </sheetViews>
  <sheetFormatPr defaultColWidth="9.140625" defaultRowHeight="12.75"/>
  <cols>
    <col min="1" max="1" width="2.140625" style="1" customWidth="1"/>
    <col min="2" max="2" width="8.28125" style="1" customWidth="1"/>
    <col min="3" max="5" width="14.7109375" style="1" customWidth="1"/>
    <col min="6" max="6" width="7.7109375" style="1" customWidth="1"/>
    <col min="7" max="7" width="8.421875" style="1" customWidth="1"/>
    <col min="8" max="8" width="7.8515625" style="1" customWidth="1"/>
    <col min="9" max="9" width="8.140625" style="1" customWidth="1"/>
    <col min="10" max="10" width="8.28125" style="1" customWidth="1"/>
    <col min="11" max="16384" width="9.140625" style="1" customWidth="1"/>
  </cols>
  <sheetData>
    <row r="1" spans="2:10" ht="12.75">
      <c r="B1" s="428" t="s">
        <v>215</v>
      </c>
      <c r="C1" s="428"/>
      <c r="D1" s="428"/>
      <c r="E1" s="428"/>
      <c r="F1" s="428"/>
      <c r="G1" s="428"/>
      <c r="H1" s="428"/>
      <c r="I1" s="428"/>
      <c r="J1" s="428"/>
    </row>
    <row r="2" spans="2:10" ht="12.75">
      <c r="B2" s="428" t="s">
        <v>214</v>
      </c>
      <c r="C2" s="428"/>
      <c r="D2" s="428"/>
      <c r="E2" s="428"/>
      <c r="F2" s="428"/>
      <c r="G2" s="428"/>
      <c r="H2" s="428"/>
      <c r="I2" s="428"/>
      <c r="J2" s="428"/>
    </row>
    <row r="3" spans="2:10" ht="12.75">
      <c r="B3" s="428" t="s">
        <v>210</v>
      </c>
      <c r="C3" s="428"/>
      <c r="D3" s="428"/>
      <c r="E3" s="428"/>
      <c r="F3" s="428"/>
      <c r="G3" s="428"/>
      <c r="H3" s="428"/>
      <c r="I3" s="428"/>
      <c r="J3" s="428"/>
    </row>
    <row r="4" spans="2:10" ht="12.75">
      <c r="B4" s="428" t="s">
        <v>211</v>
      </c>
      <c r="C4" s="428"/>
      <c r="D4" s="428"/>
      <c r="E4" s="428"/>
      <c r="F4" s="428"/>
      <c r="G4" s="428"/>
      <c r="H4" s="428"/>
      <c r="I4" s="428"/>
      <c r="J4" s="428"/>
    </row>
    <row r="5" spans="2:10" ht="12.75">
      <c r="B5" s="428" t="s">
        <v>216</v>
      </c>
      <c r="C5" s="428"/>
      <c r="D5" s="428"/>
      <c r="E5" s="428"/>
      <c r="F5" s="428"/>
      <c r="G5" s="428"/>
      <c r="H5" s="428"/>
      <c r="I5" s="428"/>
      <c r="J5" s="428"/>
    </row>
    <row r="6" spans="2:10" ht="12.75">
      <c r="B6" s="428" t="s">
        <v>212</v>
      </c>
      <c r="C6" s="428"/>
      <c r="D6" s="428"/>
      <c r="E6" s="428"/>
      <c r="F6" s="428"/>
      <c r="G6" s="428"/>
      <c r="H6" s="428"/>
      <c r="I6" s="428"/>
      <c r="J6" s="428"/>
    </row>
    <row r="7" spans="2:10" ht="24.75" customHeight="1">
      <c r="B7" s="427"/>
      <c r="C7" s="427"/>
      <c r="D7" s="427"/>
      <c r="E7" s="427"/>
      <c r="F7" s="427"/>
      <c r="G7" s="427"/>
      <c r="H7" s="427"/>
      <c r="I7" s="427"/>
      <c r="J7" s="427"/>
    </row>
    <row r="8" spans="2:10" ht="19.5" customHeight="1">
      <c r="B8" s="426" t="s">
        <v>173</v>
      </c>
      <c r="C8" s="426"/>
      <c r="D8" s="426"/>
      <c r="E8" s="426"/>
      <c r="F8" s="426"/>
      <c r="G8" s="426"/>
      <c r="H8" s="426"/>
      <c r="I8" s="426"/>
      <c r="J8" s="426"/>
    </row>
    <row r="9" spans="2:10" ht="19.5" customHeight="1">
      <c r="B9" s="426"/>
      <c r="C9" s="426"/>
      <c r="D9" s="426"/>
      <c r="E9" s="426"/>
      <c r="F9" s="426"/>
      <c r="G9" s="426"/>
      <c r="H9" s="426"/>
      <c r="I9" s="426"/>
      <c r="J9" s="426"/>
    </row>
    <row r="10" spans="2:10" ht="19.5" customHeight="1">
      <c r="B10" s="426"/>
      <c r="C10" s="426"/>
      <c r="D10" s="426"/>
      <c r="E10" s="426"/>
      <c r="F10" s="426"/>
      <c r="G10" s="426"/>
      <c r="H10" s="426"/>
      <c r="I10" s="426"/>
      <c r="J10" s="426"/>
    </row>
    <row r="11" ht="12.75">
      <c r="J11" s="8" t="s">
        <v>494</v>
      </c>
    </row>
    <row r="12" spans="2:10" ht="45" customHeight="1">
      <c r="B12" s="420" t="s">
        <v>474</v>
      </c>
      <c r="C12" s="421" t="s">
        <v>475</v>
      </c>
      <c r="D12" s="421"/>
      <c r="E12" s="421"/>
      <c r="F12" s="414" t="s">
        <v>476</v>
      </c>
      <c r="G12" s="413" t="s">
        <v>477</v>
      </c>
      <c r="H12" s="413"/>
      <c r="I12" s="413"/>
      <c r="J12" s="422" t="s">
        <v>479</v>
      </c>
    </row>
    <row r="13" spans="2:10" ht="45" customHeight="1">
      <c r="B13" s="420"/>
      <c r="C13" s="421"/>
      <c r="D13" s="421"/>
      <c r="E13" s="421"/>
      <c r="F13" s="414"/>
      <c r="G13" s="7" t="s">
        <v>478</v>
      </c>
      <c r="H13" s="6" t="s">
        <v>480</v>
      </c>
      <c r="I13" s="4" t="s">
        <v>481</v>
      </c>
      <c r="J13" s="422"/>
    </row>
    <row r="14" spans="2:10" ht="12.75">
      <c r="B14" s="9">
        <v>1</v>
      </c>
      <c r="C14" s="423">
        <v>2</v>
      </c>
      <c r="D14" s="423"/>
      <c r="E14" s="423"/>
      <c r="F14" s="9">
        <v>3</v>
      </c>
      <c r="G14" s="9">
        <v>4</v>
      </c>
      <c r="H14" s="9">
        <v>5</v>
      </c>
      <c r="I14" s="9">
        <v>6</v>
      </c>
      <c r="J14" s="9">
        <v>7</v>
      </c>
    </row>
    <row r="15" spans="2:10" ht="15.75">
      <c r="B15" s="10"/>
      <c r="C15" s="424" t="s">
        <v>482</v>
      </c>
      <c r="D15" s="424"/>
      <c r="E15" s="424"/>
      <c r="F15" s="424"/>
      <c r="G15" s="424"/>
      <c r="H15" s="424"/>
      <c r="I15" s="424"/>
      <c r="J15" s="424"/>
    </row>
    <row r="16" spans="2:10" ht="30" customHeight="1">
      <c r="B16" s="11"/>
      <c r="C16" s="416" t="s">
        <v>489</v>
      </c>
      <c r="D16" s="416"/>
      <c r="E16" s="416"/>
      <c r="F16" s="15" t="s">
        <v>219</v>
      </c>
      <c r="G16" s="28">
        <f>SUM(G17,G23,G30,G36,G45)</f>
        <v>5240478</v>
      </c>
      <c r="H16" s="28">
        <f>SUM(H17,H23,H30,H36,H45)</f>
        <v>33843</v>
      </c>
      <c r="I16" s="28">
        <f>SUM(I17,I23,I30,I36,I45)</f>
        <v>5206635</v>
      </c>
      <c r="J16" s="28">
        <f>SUM(J17,J23,J30,J36,J45)</f>
        <v>4779298</v>
      </c>
    </row>
    <row r="17" spans="2:10" ht="12.75">
      <c r="B17" s="12" t="s">
        <v>483</v>
      </c>
      <c r="C17" s="417" t="s">
        <v>484</v>
      </c>
      <c r="D17" s="417"/>
      <c r="E17" s="417"/>
      <c r="F17" s="15" t="s">
        <v>220</v>
      </c>
      <c r="G17" s="28">
        <f>SUM(G18:G22)</f>
        <v>1170</v>
      </c>
      <c r="H17" s="28">
        <f>SUM(H18:H22)</f>
        <v>1170</v>
      </c>
      <c r="I17" s="28">
        <f>SUM(I18:I22)</f>
        <v>0</v>
      </c>
      <c r="J17" s="28">
        <f>SUM(J18:J22)</f>
        <v>0</v>
      </c>
    </row>
    <row r="18" spans="2:10" ht="12.75">
      <c r="B18" s="12" t="s">
        <v>485</v>
      </c>
      <c r="C18" s="417" t="s">
        <v>487</v>
      </c>
      <c r="D18" s="417"/>
      <c r="E18" s="417"/>
      <c r="F18" s="15" t="s">
        <v>221</v>
      </c>
      <c r="G18" s="28"/>
      <c r="H18" s="28"/>
      <c r="I18" s="28"/>
      <c r="J18" s="28"/>
    </row>
    <row r="19" spans="2:10" ht="12.75">
      <c r="B19" s="12" t="s">
        <v>486</v>
      </c>
      <c r="C19" s="417" t="s">
        <v>488</v>
      </c>
      <c r="D19" s="417"/>
      <c r="E19" s="417"/>
      <c r="F19" s="15" t="s">
        <v>222</v>
      </c>
      <c r="G19" s="28"/>
      <c r="H19" s="28"/>
      <c r="I19" s="28"/>
      <c r="J19" s="28"/>
    </row>
    <row r="20" spans="2:10" ht="12.75">
      <c r="B20" s="12" t="s">
        <v>490</v>
      </c>
      <c r="C20" s="418" t="s">
        <v>491</v>
      </c>
      <c r="D20" s="418"/>
      <c r="E20" s="418"/>
      <c r="F20" s="335" t="s">
        <v>223</v>
      </c>
      <c r="G20" s="28"/>
      <c r="H20" s="28"/>
      <c r="I20" s="28"/>
      <c r="J20" s="28"/>
    </row>
    <row r="21" spans="2:10" ht="12.75">
      <c r="B21" s="12" t="s">
        <v>492</v>
      </c>
      <c r="C21" s="418" t="s">
        <v>493</v>
      </c>
      <c r="D21" s="418"/>
      <c r="E21" s="418"/>
      <c r="F21" s="335" t="s">
        <v>224</v>
      </c>
      <c r="G21" s="28">
        <v>1170</v>
      </c>
      <c r="H21" s="28">
        <v>1170</v>
      </c>
      <c r="I21" s="28">
        <f>G21-H21</f>
        <v>0</v>
      </c>
      <c r="J21" s="28">
        <v>0</v>
      </c>
    </row>
    <row r="22" spans="2:10" ht="30" customHeight="1">
      <c r="B22" s="13" t="s">
        <v>522</v>
      </c>
      <c r="C22" s="419" t="s">
        <v>495</v>
      </c>
      <c r="D22" s="419"/>
      <c r="E22" s="419"/>
      <c r="F22" s="335" t="s">
        <v>225</v>
      </c>
      <c r="G22" s="28"/>
      <c r="H22" s="28"/>
      <c r="I22" s="28"/>
      <c r="J22" s="28"/>
    </row>
    <row r="23" spans="2:10" ht="30" customHeight="1">
      <c r="B23" s="15" t="s">
        <v>496</v>
      </c>
      <c r="C23" s="425" t="s">
        <v>497</v>
      </c>
      <c r="D23" s="425"/>
      <c r="E23" s="425"/>
      <c r="F23" s="335" t="s">
        <v>226</v>
      </c>
      <c r="G23" s="28">
        <f>SUM(G24:G29)</f>
        <v>32673</v>
      </c>
      <c r="H23" s="28">
        <f>SUM(H24:H29)</f>
        <v>32673</v>
      </c>
      <c r="I23" s="28">
        <f>SUM(I24:I29)</f>
        <v>0</v>
      </c>
      <c r="J23" s="28">
        <f>SUM(J24:J29)</f>
        <v>399</v>
      </c>
    </row>
    <row r="24" spans="2:10" ht="12.75">
      <c r="B24" s="12" t="s">
        <v>498</v>
      </c>
      <c r="C24" s="418" t="s">
        <v>499</v>
      </c>
      <c r="D24" s="418"/>
      <c r="E24" s="418"/>
      <c r="F24" s="335" t="s">
        <v>227</v>
      </c>
      <c r="G24" s="28"/>
      <c r="H24" s="28"/>
      <c r="I24" s="28"/>
      <c r="J24" s="28"/>
    </row>
    <row r="25" spans="2:10" ht="12.75">
      <c r="B25" s="12" t="s">
        <v>501</v>
      </c>
      <c r="C25" s="418" t="s">
        <v>500</v>
      </c>
      <c r="D25" s="418"/>
      <c r="E25" s="418"/>
      <c r="F25" s="335" t="s">
        <v>485</v>
      </c>
      <c r="G25" s="28"/>
      <c r="H25" s="28"/>
      <c r="I25" s="28"/>
      <c r="J25" s="28"/>
    </row>
    <row r="26" spans="2:10" ht="12.75">
      <c r="B26" s="12" t="s">
        <v>502</v>
      </c>
      <c r="C26" s="418" t="s">
        <v>503</v>
      </c>
      <c r="D26" s="418"/>
      <c r="E26" s="418"/>
      <c r="F26" s="335" t="s">
        <v>486</v>
      </c>
      <c r="G26" s="28">
        <f>8706+23226</f>
        <v>31932</v>
      </c>
      <c r="H26" s="28">
        <v>31932</v>
      </c>
      <c r="I26" s="28">
        <f>SUM(G26-H26)</f>
        <v>0</v>
      </c>
      <c r="J26" s="28">
        <v>0</v>
      </c>
    </row>
    <row r="27" spans="2:10" ht="12.75">
      <c r="B27" s="12" t="s">
        <v>504</v>
      </c>
      <c r="C27" s="418" t="s">
        <v>505</v>
      </c>
      <c r="D27" s="418"/>
      <c r="E27" s="418"/>
      <c r="F27" s="335" t="s">
        <v>490</v>
      </c>
      <c r="G27" s="28"/>
      <c r="H27" s="28"/>
      <c r="I27" s="28"/>
      <c r="J27" s="28"/>
    </row>
    <row r="28" spans="2:10" ht="30" customHeight="1">
      <c r="B28" s="16" t="s">
        <v>521</v>
      </c>
      <c r="C28" s="415" t="s">
        <v>506</v>
      </c>
      <c r="D28" s="415"/>
      <c r="E28" s="415"/>
      <c r="F28" s="335" t="s">
        <v>228</v>
      </c>
      <c r="G28" s="28"/>
      <c r="H28" s="28"/>
      <c r="I28" s="28"/>
      <c r="J28" s="28"/>
    </row>
    <row r="29" spans="2:10" ht="30" customHeight="1">
      <c r="B29" s="15" t="s">
        <v>507</v>
      </c>
      <c r="C29" s="415" t="s">
        <v>508</v>
      </c>
      <c r="D29" s="415"/>
      <c r="E29" s="415"/>
      <c r="F29" s="335" t="s">
        <v>492</v>
      </c>
      <c r="G29" s="28">
        <v>741</v>
      </c>
      <c r="H29" s="28">
        <v>741</v>
      </c>
      <c r="I29" s="28">
        <f>G29-H29</f>
        <v>0</v>
      </c>
      <c r="J29" s="28">
        <v>399</v>
      </c>
    </row>
    <row r="30" spans="2:10" ht="30" customHeight="1">
      <c r="B30" s="15" t="s">
        <v>509</v>
      </c>
      <c r="C30" s="415" t="s">
        <v>510</v>
      </c>
      <c r="D30" s="415"/>
      <c r="E30" s="415"/>
      <c r="F30" s="335" t="s">
        <v>229</v>
      </c>
      <c r="G30" s="28"/>
      <c r="H30" s="28"/>
      <c r="I30" s="28"/>
      <c r="J30" s="28"/>
    </row>
    <row r="31" spans="2:10" ht="12.75">
      <c r="B31" s="12" t="s">
        <v>511</v>
      </c>
      <c r="C31" s="418" t="s">
        <v>512</v>
      </c>
      <c r="D31" s="418"/>
      <c r="E31" s="418"/>
      <c r="F31" s="335" t="s">
        <v>230</v>
      </c>
      <c r="G31" s="28"/>
      <c r="H31" s="28"/>
      <c r="I31" s="28"/>
      <c r="J31" s="28"/>
    </row>
    <row r="32" spans="2:10" ht="12.75">
      <c r="B32" s="15" t="s">
        <v>513</v>
      </c>
      <c r="C32" s="418" t="s">
        <v>514</v>
      </c>
      <c r="D32" s="418"/>
      <c r="E32" s="418"/>
      <c r="F32" s="335" t="s">
        <v>231</v>
      </c>
      <c r="G32" s="28"/>
      <c r="H32" s="28"/>
      <c r="I32" s="28"/>
      <c r="J32" s="28"/>
    </row>
    <row r="33" spans="2:10" ht="12.75">
      <c r="B33" s="15" t="s">
        <v>516</v>
      </c>
      <c r="C33" s="418" t="s">
        <v>515</v>
      </c>
      <c r="D33" s="418"/>
      <c r="E33" s="418"/>
      <c r="F33" s="335" t="s">
        <v>232</v>
      </c>
      <c r="G33" s="28"/>
      <c r="H33" s="28"/>
      <c r="I33" s="28"/>
      <c r="J33" s="28"/>
    </row>
    <row r="34" spans="2:10" ht="12.75">
      <c r="B34" s="15" t="s">
        <v>517</v>
      </c>
      <c r="C34" s="418" t="s">
        <v>518</v>
      </c>
      <c r="D34" s="418"/>
      <c r="E34" s="418"/>
      <c r="F34" s="335" t="s">
        <v>233</v>
      </c>
      <c r="G34" s="28"/>
      <c r="H34" s="28"/>
      <c r="I34" s="28"/>
      <c r="J34" s="28"/>
    </row>
    <row r="35" spans="2:10" ht="30" customHeight="1">
      <c r="B35" s="17" t="s">
        <v>520</v>
      </c>
      <c r="C35" s="415" t="s">
        <v>519</v>
      </c>
      <c r="D35" s="415"/>
      <c r="E35" s="415"/>
      <c r="F35" s="335" t="s">
        <v>498</v>
      </c>
      <c r="G35" s="28"/>
      <c r="H35" s="28"/>
      <c r="I35" s="28"/>
      <c r="J35" s="28"/>
    </row>
    <row r="36" spans="2:10" ht="30" customHeight="1">
      <c r="B36" s="19" t="s">
        <v>523</v>
      </c>
      <c r="C36" s="429" t="s">
        <v>524</v>
      </c>
      <c r="D36" s="429"/>
      <c r="E36" s="429"/>
      <c r="F36" s="19" t="s">
        <v>501</v>
      </c>
      <c r="G36" s="29">
        <f>SUM(G37:G44)</f>
        <v>5206635</v>
      </c>
      <c r="H36" s="29">
        <f>SUM(H37:H44)</f>
        <v>0</v>
      </c>
      <c r="I36" s="29">
        <f>SUM(I37:I44)</f>
        <v>5206635</v>
      </c>
      <c r="J36" s="29">
        <f>SUM(J37:J44)</f>
        <v>4778899</v>
      </c>
    </row>
    <row r="37" spans="2:10" ht="30" customHeight="1">
      <c r="B37" s="20" t="s">
        <v>525</v>
      </c>
      <c r="C37" s="430" t="s">
        <v>526</v>
      </c>
      <c r="D37" s="430"/>
      <c r="E37" s="430"/>
      <c r="F37" s="336" t="s">
        <v>502</v>
      </c>
      <c r="G37" s="30"/>
      <c r="H37" s="30"/>
      <c r="I37" s="30"/>
      <c r="J37" s="30"/>
    </row>
    <row r="38" spans="2:10" ht="30" customHeight="1">
      <c r="B38" s="16" t="s">
        <v>527</v>
      </c>
      <c r="C38" s="419" t="s">
        <v>528</v>
      </c>
      <c r="D38" s="419"/>
      <c r="E38" s="419"/>
      <c r="F38" s="15" t="s">
        <v>504</v>
      </c>
      <c r="G38" s="28">
        <v>5206635</v>
      </c>
      <c r="H38" s="28"/>
      <c r="I38" s="28">
        <f>SUM(G38-H38)</f>
        <v>5206635</v>
      </c>
      <c r="J38" s="28">
        <v>4778899</v>
      </c>
    </row>
    <row r="39" spans="2:10" ht="30" customHeight="1">
      <c r="B39" s="21" t="s">
        <v>529</v>
      </c>
      <c r="C39" s="419" t="s">
        <v>530</v>
      </c>
      <c r="D39" s="419"/>
      <c r="E39" s="419"/>
      <c r="F39" s="15" t="s">
        <v>234</v>
      </c>
      <c r="G39" s="28"/>
      <c r="H39" s="28"/>
      <c r="I39" s="28"/>
      <c r="J39" s="28"/>
    </row>
    <row r="40" spans="2:10" ht="30" customHeight="1">
      <c r="B40" s="16" t="s">
        <v>531</v>
      </c>
      <c r="C40" s="419" t="s">
        <v>532</v>
      </c>
      <c r="D40" s="419"/>
      <c r="E40" s="419"/>
      <c r="F40" s="15" t="s">
        <v>235</v>
      </c>
      <c r="G40" s="28"/>
      <c r="H40" s="28"/>
      <c r="I40" s="28"/>
      <c r="J40" s="28"/>
    </row>
    <row r="41" spans="2:10" ht="30" customHeight="1">
      <c r="B41" s="16" t="s">
        <v>533</v>
      </c>
      <c r="C41" s="419" t="s">
        <v>534</v>
      </c>
      <c r="D41" s="419"/>
      <c r="E41" s="419"/>
      <c r="F41" s="15" t="s">
        <v>236</v>
      </c>
      <c r="G41" s="28"/>
      <c r="H41" s="28"/>
      <c r="I41" s="28"/>
      <c r="J41" s="28"/>
    </row>
    <row r="42" spans="2:10" ht="30" customHeight="1">
      <c r="B42" s="16" t="s">
        <v>535</v>
      </c>
      <c r="C42" s="419" t="s">
        <v>536</v>
      </c>
      <c r="D42" s="419"/>
      <c r="E42" s="419"/>
      <c r="F42" s="15" t="s">
        <v>237</v>
      </c>
      <c r="G42" s="28"/>
      <c r="H42" s="28"/>
      <c r="I42" s="28"/>
      <c r="J42" s="28"/>
    </row>
    <row r="43" spans="2:10" ht="30" customHeight="1">
      <c r="B43" s="16" t="s">
        <v>537</v>
      </c>
      <c r="C43" s="415" t="s">
        <v>538</v>
      </c>
      <c r="D43" s="415"/>
      <c r="E43" s="415"/>
      <c r="F43" s="15" t="s">
        <v>238</v>
      </c>
      <c r="G43" s="28"/>
      <c r="H43" s="28"/>
      <c r="I43" s="28"/>
      <c r="J43" s="28"/>
    </row>
    <row r="44" spans="2:10" ht="30" customHeight="1">
      <c r="B44" s="16" t="s">
        <v>540</v>
      </c>
      <c r="C44" s="419" t="s">
        <v>539</v>
      </c>
      <c r="D44" s="419"/>
      <c r="E44" s="419"/>
      <c r="F44" s="15" t="s">
        <v>507</v>
      </c>
      <c r="G44" s="28"/>
      <c r="H44" s="28"/>
      <c r="I44" s="28"/>
      <c r="J44" s="28"/>
    </row>
    <row r="45" spans="2:10" ht="12.75">
      <c r="B45" s="19" t="s">
        <v>541</v>
      </c>
      <c r="C45" s="431" t="s">
        <v>542</v>
      </c>
      <c r="D45" s="431"/>
      <c r="E45" s="431"/>
      <c r="F45" s="19" t="s">
        <v>511</v>
      </c>
      <c r="G45" s="29"/>
      <c r="H45" s="29"/>
      <c r="I45" s="29"/>
      <c r="J45" s="29"/>
    </row>
    <row r="46" spans="2:10" ht="12.75">
      <c r="B46" s="15"/>
      <c r="C46" s="432" t="s">
        <v>549</v>
      </c>
      <c r="D46" s="432"/>
      <c r="E46" s="432"/>
      <c r="F46" s="15" t="s">
        <v>513</v>
      </c>
      <c r="G46" s="28">
        <f>SUM(G47,G54,G75)</f>
        <v>2454513</v>
      </c>
      <c r="H46" s="28">
        <f>SUM(H47,H54,H75)</f>
        <v>112173</v>
      </c>
      <c r="I46" s="28">
        <f>SUM(I47,I54,I75)</f>
        <v>2342340</v>
      </c>
      <c r="J46" s="28">
        <f>SUM(J47,J54,J75)</f>
        <v>2448051</v>
      </c>
    </row>
    <row r="47" spans="2:10" ht="39.75" customHeight="1">
      <c r="B47" s="20" t="s">
        <v>544</v>
      </c>
      <c r="C47" s="433" t="s">
        <v>543</v>
      </c>
      <c r="D47" s="433"/>
      <c r="E47" s="433"/>
      <c r="F47" s="336" t="s">
        <v>516</v>
      </c>
      <c r="G47" s="30">
        <f>SUM(G48:G53)</f>
        <v>7229</v>
      </c>
      <c r="H47" s="30">
        <f>SUM(H48:H53)</f>
        <v>6865</v>
      </c>
      <c r="I47" s="30">
        <f>SUM(I48:I53)</f>
        <v>364</v>
      </c>
      <c r="J47" s="30">
        <f>SUM(J48:J53)</f>
        <v>0</v>
      </c>
    </row>
    <row r="48" spans="2:10" ht="25.5">
      <c r="B48" s="16" t="s">
        <v>545</v>
      </c>
      <c r="C48" s="419" t="s">
        <v>546</v>
      </c>
      <c r="D48" s="419"/>
      <c r="E48" s="419"/>
      <c r="F48" s="15" t="s">
        <v>517</v>
      </c>
      <c r="G48" s="28">
        <v>6865</v>
      </c>
      <c r="H48" s="28">
        <v>6865</v>
      </c>
      <c r="I48" s="28">
        <v>0</v>
      </c>
      <c r="J48" s="28">
        <v>0</v>
      </c>
    </row>
    <row r="49" spans="2:10" ht="25.5">
      <c r="B49" s="16" t="s">
        <v>547</v>
      </c>
      <c r="C49" s="415" t="s">
        <v>548</v>
      </c>
      <c r="D49" s="415"/>
      <c r="E49" s="415"/>
      <c r="F49" s="15" t="s">
        <v>239</v>
      </c>
      <c r="G49" s="28"/>
      <c r="H49" s="28"/>
      <c r="I49" s="28"/>
      <c r="J49" s="28"/>
    </row>
    <row r="50" spans="2:10" ht="12.75">
      <c r="B50" s="16" t="s">
        <v>550</v>
      </c>
      <c r="C50" s="419" t="s">
        <v>551</v>
      </c>
      <c r="D50" s="419"/>
      <c r="E50" s="419"/>
      <c r="F50" s="15" t="s">
        <v>240</v>
      </c>
      <c r="G50" s="28"/>
      <c r="H50" s="28"/>
      <c r="I50" s="28"/>
      <c r="J50" s="28"/>
    </row>
    <row r="51" spans="2:10" ht="25.5">
      <c r="B51" s="21" t="s">
        <v>552</v>
      </c>
      <c r="C51" s="419" t="s">
        <v>553</v>
      </c>
      <c r="D51" s="419"/>
      <c r="E51" s="419"/>
      <c r="F51" s="15" t="s">
        <v>241</v>
      </c>
      <c r="G51" s="28"/>
      <c r="H51" s="28"/>
      <c r="I51" s="28"/>
      <c r="J51" s="28"/>
    </row>
    <row r="52" spans="2:10" ht="25.5">
      <c r="B52" s="16" t="s">
        <v>554</v>
      </c>
      <c r="C52" s="415" t="s">
        <v>555</v>
      </c>
      <c r="D52" s="415"/>
      <c r="E52" s="415"/>
      <c r="F52" s="15" t="s">
        <v>242</v>
      </c>
      <c r="G52" s="28"/>
      <c r="H52" s="28"/>
      <c r="I52" s="28"/>
      <c r="J52" s="28"/>
    </row>
    <row r="53" spans="2:10" ht="25.5">
      <c r="B53" s="16" t="s">
        <v>556</v>
      </c>
      <c r="C53" s="419" t="s">
        <v>557</v>
      </c>
      <c r="D53" s="419"/>
      <c r="E53" s="419"/>
      <c r="F53" s="15" t="s">
        <v>243</v>
      </c>
      <c r="G53" s="28">
        <v>364</v>
      </c>
      <c r="H53" s="28">
        <v>0</v>
      </c>
      <c r="I53" s="28">
        <f>G53-H53</f>
        <v>364</v>
      </c>
      <c r="J53" s="28">
        <v>0</v>
      </c>
    </row>
    <row r="54" spans="2:10" ht="39.75" customHeight="1">
      <c r="B54" s="16"/>
      <c r="C54" s="415" t="s">
        <v>558</v>
      </c>
      <c r="D54" s="415"/>
      <c r="E54" s="415"/>
      <c r="F54" s="15" t="s">
        <v>244</v>
      </c>
      <c r="G54" s="28">
        <f>SUM(G55,G61,G70,G73,G74)</f>
        <v>2447284</v>
      </c>
      <c r="H54" s="28">
        <f>SUM(H55,H61,H70,H73,H74)</f>
        <v>105308</v>
      </c>
      <c r="I54" s="28">
        <f>SUM(I55,I61,I70,I73,I74)</f>
        <v>2341976</v>
      </c>
      <c r="J54" s="28">
        <f>SUM(J55,J61,J70,J73,J74)</f>
        <v>2448051</v>
      </c>
    </row>
    <row r="55" spans="2:10" ht="25.5">
      <c r="B55" s="16" t="s">
        <v>559</v>
      </c>
      <c r="C55" s="419" t="s">
        <v>560</v>
      </c>
      <c r="D55" s="419"/>
      <c r="E55" s="419"/>
      <c r="F55" s="15" t="s">
        <v>245</v>
      </c>
      <c r="G55" s="28">
        <f>SUM(G56:G60)</f>
        <v>1869333</v>
      </c>
      <c r="H55" s="28">
        <f>SUM(H56:H60)</f>
        <v>0</v>
      </c>
      <c r="I55" s="28">
        <f>SUM(I56:I60)</f>
        <v>1869333</v>
      </c>
      <c r="J55" s="28">
        <f>SUM(J56:J60)</f>
        <v>1788663</v>
      </c>
    </row>
    <row r="56" spans="2:10" ht="25.5">
      <c r="B56" s="21" t="s">
        <v>561</v>
      </c>
      <c r="C56" s="419" t="s">
        <v>562</v>
      </c>
      <c r="D56" s="419"/>
      <c r="E56" s="419"/>
      <c r="F56" s="15" t="s">
        <v>246</v>
      </c>
      <c r="G56" s="28"/>
      <c r="H56" s="28"/>
      <c r="I56" s="28"/>
      <c r="J56" s="28"/>
    </row>
    <row r="57" spans="2:10" ht="25.5">
      <c r="B57" s="16" t="s">
        <v>563</v>
      </c>
      <c r="C57" s="419" t="s">
        <v>564</v>
      </c>
      <c r="D57" s="419"/>
      <c r="E57" s="419"/>
      <c r="F57" s="15" t="s">
        <v>247</v>
      </c>
      <c r="G57" s="28"/>
      <c r="H57" s="28"/>
      <c r="I57" s="28"/>
      <c r="J57" s="28"/>
    </row>
    <row r="58" spans="2:10" ht="25.5">
      <c r="B58" s="16" t="s">
        <v>565</v>
      </c>
      <c r="C58" s="419" t="s">
        <v>566</v>
      </c>
      <c r="D58" s="419"/>
      <c r="E58" s="419"/>
      <c r="F58" s="15" t="s">
        <v>248</v>
      </c>
      <c r="G58" s="28"/>
      <c r="H58" s="28"/>
      <c r="I58" s="28"/>
      <c r="J58" s="28"/>
    </row>
    <row r="59" spans="2:10" ht="25.5">
      <c r="B59" s="16" t="s">
        <v>567</v>
      </c>
      <c r="C59" s="419" t="s">
        <v>568</v>
      </c>
      <c r="D59" s="419"/>
      <c r="E59" s="419"/>
      <c r="F59" s="15" t="s">
        <v>249</v>
      </c>
      <c r="G59" s="28"/>
      <c r="H59" s="28"/>
      <c r="I59" s="28"/>
      <c r="J59" s="28"/>
    </row>
    <row r="60" spans="2:10" ht="25.5">
      <c r="B60" s="16" t="s">
        <v>569</v>
      </c>
      <c r="C60" s="419" t="s">
        <v>570</v>
      </c>
      <c r="D60" s="419"/>
      <c r="E60" s="419"/>
      <c r="F60" s="15" t="s">
        <v>250</v>
      </c>
      <c r="G60" s="28">
        <f>1262+1868071</f>
        <v>1869333</v>
      </c>
      <c r="H60" s="28"/>
      <c r="I60" s="28">
        <f>G60-H60</f>
        <v>1869333</v>
      </c>
      <c r="J60" s="28">
        <v>1788663</v>
      </c>
    </row>
    <row r="61" spans="2:10" ht="30" customHeight="1">
      <c r="B61" s="21">
        <v>23</v>
      </c>
      <c r="C61" s="415" t="s">
        <v>571</v>
      </c>
      <c r="D61" s="415"/>
      <c r="E61" s="415"/>
      <c r="F61" s="15" t="s">
        <v>251</v>
      </c>
      <c r="G61" s="28">
        <f>SUM(G62:G69)</f>
        <v>535823</v>
      </c>
      <c r="H61" s="28">
        <f>SUM(H62:H69)</f>
        <v>105308</v>
      </c>
      <c r="I61" s="28">
        <f>SUM(I62:I69)</f>
        <v>430515</v>
      </c>
      <c r="J61" s="28">
        <f>SUM(J62:J69)</f>
        <v>618164</v>
      </c>
    </row>
    <row r="62" spans="2:10" ht="25.5">
      <c r="B62" s="22" t="s">
        <v>572</v>
      </c>
      <c r="C62" s="429" t="s">
        <v>573</v>
      </c>
      <c r="D62" s="429"/>
      <c r="E62" s="429"/>
      <c r="F62" s="19" t="s">
        <v>252</v>
      </c>
      <c r="G62" s="29"/>
      <c r="H62" s="29"/>
      <c r="I62" s="29"/>
      <c r="J62" s="29"/>
    </row>
    <row r="63" spans="2:10" ht="25.5">
      <c r="B63" s="20" t="s">
        <v>574</v>
      </c>
      <c r="C63" s="430" t="s">
        <v>575</v>
      </c>
      <c r="D63" s="430"/>
      <c r="E63" s="430"/>
      <c r="F63" s="336" t="s">
        <v>253</v>
      </c>
      <c r="G63" s="30"/>
      <c r="H63" s="30"/>
      <c r="I63" s="30"/>
      <c r="J63" s="30"/>
    </row>
    <row r="64" spans="2:10" ht="25.5">
      <c r="B64" s="16" t="s">
        <v>576</v>
      </c>
      <c r="C64" s="419" t="s">
        <v>577</v>
      </c>
      <c r="D64" s="419"/>
      <c r="E64" s="419"/>
      <c r="F64" s="15" t="s">
        <v>254</v>
      </c>
      <c r="G64" s="28"/>
      <c r="H64" s="28"/>
      <c r="I64" s="28"/>
      <c r="J64" s="28"/>
    </row>
    <row r="65" spans="2:10" ht="25.5">
      <c r="B65" s="16" t="s">
        <v>578</v>
      </c>
      <c r="C65" s="415" t="s">
        <v>579</v>
      </c>
      <c r="D65" s="415"/>
      <c r="E65" s="415"/>
      <c r="F65" s="15" t="s">
        <v>541</v>
      </c>
      <c r="G65" s="28"/>
      <c r="H65" s="28"/>
      <c r="I65" s="28"/>
      <c r="J65" s="28"/>
    </row>
    <row r="66" spans="2:10" ht="25.5">
      <c r="B66" s="16" t="s">
        <v>580</v>
      </c>
      <c r="C66" s="415" t="s">
        <v>581</v>
      </c>
      <c r="D66" s="415"/>
      <c r="E66" s="415"/>
      <c r="F66" s="15" t="s">
        <v>255</v>
      </c>
      <c r="G66" s="28"/>
      <c r="H66" s="28"/>
      <c r="I66" s="28"/>
      <c r="J66" s="28"/>
    </row>
    <row r="67" spans="2:10" ht="25.5">
      <c r="B67" s="16" t="s">
        <v>582</v>
      </c>
      <c r="C67" s="415" t="s">
        <v>583</v>
      </c>
      <c r="D67" s="415"/>
      <c r="E67" s="415"/>
      <c r="F67" s="15" t="s">
        <v>256</v>
      </c>
      <c r="G67" s="28">
        <v>335823</v>
      </c>
      <c r="H67" s="28">
        <v>105308</v>
      </c>
      <c r="I67" s="28">
        <f>SUM(G67-H67)</f>
        <v>230515</v>
      </c>
      <c r="J67" s="28">
        <v>18164</v>
      </c>
    </row>
    <row r="68" spans="2:10" ht="34.5" customHeight="1">
      <c r="B68" s="21">
        <v>237</v>
      </c>
      <c r="C68" s="415" t="s">
        <v>584</v>
      </c>
      <c r="D68" s="415"/>
      <c r="E68" s="415"/>
      <c r="F68" s="15" t="s">
        <v>257</v>
      </c>
      <c r="G68" s="28"/>
      <c r="H68" s="28"/>
      <c r="I68" s="28"/>
      <c r="J68" s="28"/>
    </row>
    <row r="69" spans="2:10" ht="25.5">
      <c r="B69" s="21" t="s">
        <v>585</v>
      </c>
      <c r="C69" s="415" t="s">
        <v>586</v>
      </c>
      <c r="D69" s="415"/>
      <c r="E69" s="415"/>
      <c r="F69" s="15" t="s">
        <v>258</v>
      </c>
      <c r="G69" s="28">
        <v>200000</v>
      </c>
      <c r="H69" s="28"/>
      <c r="I69" s="28">
        <f>G69-H69</f>
        <v>200000</v>
      </c>
      <c r="J69" s="28">
        <v>600000</v>
      </c>
    </row>
    <row r="70" spans="2:10" ht="12.75">
      <c r="B70" s="3">
        <v>24</v>
      </c>
      <c r="C70" s="415" t="s">
        <v>587</v>
      </c>
      <c r="D70" s="415"/>
      <c r="E70" s="415"/>
      <c r="F70" s="15" t="s">
        <v>259</v>
      </c>
      <c r="G70" s="28">
        <f>SUM(G71:G72)</f>
        <v>39835</v>
      </c>
      <c r="H70" s="28">
        <f>SUM(H71:H72)</f>
        <v>0</v>
      </c>
      <c r="I70" s="28">
        <f>SUM(I71:I72)</f>
        <v>39835</v>
      </c>
      <c r="J70" s="28">
        <f>SUM(J71:J72)</f>
        <v>34043</v>
      </c>
    </row>
    <row r="71" spans="2:10" ht="12.75">
      <c r="B71" s="3">
        <v>240</v>
      </c>
      <c r="C71" s="419" t="s">
        <v>588</v>
      </c>
      <c r="D71" s="419"/>
      <c r="E71" s="419"/>
      <c r="F71" s="15" t="s">
        <v>260</v>
      </c>
      <c r="G71" s="28"/>
      <c r="H71" s="28"/>
      <c r="I71" s="28"/>
      <c r="J71" s="28"/>
    </row>
    <row r="72" spans="2:10" ht="25.5">
      <c r="B72" s="16" t="s">
        <v>589</v>
      </c>
      <c r="C72" s="419" t="s">
        <v>590</v>
      </c>
      <c r="D72" s="419"/>
      <c r="E72" s="419"/>
      <c r="F72" s="15" t="s">
        <v>261</v>
      </c>
      <c r="G72" s="28">
        <f>39550+285</f>
        <v>39835</v>
      </c>
      <c r="H72" s="28"/>
      <c r="I72" s="28">
        <f>G72-H72</f>
        <v>39835</v>
      </c>
      <c r="J72" s="28">
        <v>34043</v>
      </c>
    </row>
    <row r="73" spans="2:10" ht="25.5">
      <c r="B73" s="16" t="s">
        <v>591</v>
      </c>
      <c r="C73" s="419" t="s">
        <v>592</v>
      </c>
      <c r="D73" s="419"/>
      <c r="E73" s="419"/>
      <c r="F73" s="15" t="s">
        <v>262</v>
      </c>
      <c r="G73" s="28"/>
      <c r="H73" s="28"/>
      <c r="I73" s="28"/>
      <c r="J73" s="28"/>
    </row>
    <row r="74" spans="2:10" ht="38.25">
      <c r="B74" s="16" t="s">
        <v>593</v>
      </c>
      <c r="C74" s="419" t="s">
        <v>594</v>
      </c>
      <c r="D74" s="419"/>
      <c r="E74" s="419"/>
      <c r="F74" s="15" t="s">
        <v>263</v>
      </c>
      <c r="G74" s="28">
        <v>2293</v>
      </c>
      <c r="H74" s="28"/>
      <c r="I74" s="28">
        <f>G74-H74</f>
        <v>2293</v>
      </c>
      <c r="J74" s="28">
        <v>7181</v>
      </c>
    </row>
    <row r="75" spans="2:10" ht="12.75">
      <c r="B75" s="16">
        <v>288</v>
      </c>
      <c r="C75" s="419" t="s">
        <v>595</v>
      </c>
      <c r="D75" s="419"/>
      <c r="E75" s="419"/>
      <c r="F75" s="15" t="s">
        <v>264</v>
      </c>
      <c r="G75" s="28"/>
      <c r="H75" s="28"/>
      <c r="I75" s="28"/>
      <c r="J75" s="28"/>
    </row>
    <row r="76" spans="2:10" ht="12.75">
      <c r="B76" s="16" t="s">
        <v>596</v>
      </c>
      <c r="C76" s="434" t="s">
        <v>597</v>
      </c>
      <c r="D76" s="434"/>
      <c r="E76" s="434"/>
      <c r="F76" s="15" t="s">
        <v>265</v>
      </c>
      <c r="G76" s="28"/>
      <c r="H76" s="28"/>
      <c r="I76" s="28"/>
      <c r="J76" s="28"/>
    </row>
    <row r="77" spans="2:10" ht="12.75">
      <c r="B77" s="16"/>
      <c r="C77" s="434" t="s">
        <v>598</v>
      </c>
      <c r="D77" s="434"/>
      <c r="E77" s="434"/>
      <c r="F77" s="15" t="s">
        <v>266</v>
      </c>
      <c r="G77" s="28">
        <f>SUM(G16,G46,G76)</f>
        <v>7694991</v>
      </c>
      <c r="H77" s="28">
        <f>SUM(H16,H46,H76)</f>
        <v>146016</v>
      </c>
      <c r="I77" s="28">
        <f>SUM(I16,I46,I76)</f>
        <v>7548975</v>
      </c>
      <c r="J77" s="28">
        <f>SUM(J16,J46,J76)</f>
        <v>7227349</v>
      </c>
    </row>
    <row r="78" spans="2:10" ht="25.5">
      <c r="B78" s="16" t="s">
        <v>599</v>
      </c>
      <c r="C78" s="434" t="s">
        <v>600</v>
      </c>
      <c r="D78" s="434"/>
      <c r="E78" s="434"/>
      <c r="F78" s="15" t="s">
        <v>267</v>
      </c>
      <c r="G78" s="28"/>
      <c r="H78" s="28"/>
      <c r="I78" s="28"/>
      <c r="J78" s="28"/>
    </row>
    <row r="79" spans="2:10" ht="12.75">
      <c r="B79" s="15"/>
      <c r="C79" s="434" t="s">
        <v>601</v>
      </c>
      <c r="D79" s="434"/>
      <c r="E79" s="434"/>
      <c r="F79" s="15" t="s">
        <v>268</v>
      </c>
      <c r="G79" s="28">
        <f>SUM(G77,G78)</f>
        <v>7694991</v>
      </c>
      <c r="H79" s="28">
        <f>SUM(H77,H78)</f>
        <v>146016</v>
      </c>
      <c r="I79" s="28">
        <f>SUM(I77,I78)</f>
        <v>7548975</v>
      </c>
      <c r="J79" s="28">
        <f>SUM(J77,J78)</f>
        <v>7227349</v>
      </c>
    </row>
    <row r="80" spans="2:12" ht="19.5" customHeight="1">
      <c r="B80" s="18"/>
      <c r="F80" s="2"/>
      <c r="G80" s="31"/>
      <c r="H80" s="31"/>
      <c r="I80" s="31"/>
      <c r="J80" s="31"/>
      <c r="L80" s="32"/>
    </row>
    <row r="81" spans="2:12" ht="12.75">
      <c r="B81" s="10"/>
      <c r="C81" s="438" t="s">
        <v>602</v>
      </c>
      <c r="D81" s="439"/>
      <c r="E81" s="440"/>
      <c r="F81" s="23"/>
      <c r="G81" s="435"/>
      <c r="H81" s="435"/>
      <c r="I81" s="435"/>
      <c r="J81" s="435"/>
      <c r="L81" s="32"/>
    </row>
    <row r="82" spans="2:10" ht="30" customHeight="1">
      <c r="B82" s="3"/>
      <c r="C82" s="415" t="s">
        <v>603</v>
      </c>
      <c r="D82" s="415"/>
      <c r="E82" s="415"/>
      <c r="F82" s="3">
        <v>101</v>
      </c>
      <c r="G82" s="436">
        <f>G83-G90+G91+G92+G95+G96-G97+G98-G103</f>
        <v>7499774</v>
      </c>
      <c r="H82" s="437"/>
      <c r="I82" s="436">
        <f>I83-I90+I91+I92+I95+I96-I97+I98-I103</f>
        <v>7211956</v>
      </c>
      <c r="J82" s="437"/>
    </row>
    <row r="83" spans="2:10" ht="12.75">
      <c r="B83" s="3">
        <v>30</v>
      </c>
      <c r="C83" s="419" t="s">
        <v>604</v>
      </c>
      <c r="D83" s="419"/>
      <c r="E83" s="419"/>
      <c r="F83" s="3">
        <v>102</v>
      </c>
      <c r="G83" s="436">
        <f>SUM(G84:H89)</f>
        <v>1560000</v>
      </c>
      <c r="H83" s="437"/>
      <c r="I83" s="436">
        <f>SUM(I84:J89)</f>
        <v>1560000</v>
      </c>
      <c r="J83" s="437"/>
    </row>
    <row r="84" spans="2:10" ht="12.75">
      <c r="B84" s="3">
        <v>300</v>
      </c>
      <c r="C84" s="419" t="s">
        <v>605</v>
      </c>
      <c r="D84" s="419"/>
      <c r="E84" s="419"/>
      <c r="F84" s="3">
        <v>103</v>
      </c>
      <c r="G84" s="436">
        <v>1560000</v>
      </c>
      <c r="H84" s="437"/>
      <c r="I84" s="436">
        <v>1560000</v>
      </c>
      <c r="J84" s="437"/>
    </row>
    <row r="85" spans="2:10" ht="12.75">
      <c r="B85" s="3">
        <v>302</v>
      </c>
      <c r="C85" s="419" t="s">
        <v>606</v>
      </c>
      <c r="D85" s="419"/>
      <c r="E85" s="419"/>
      <c r="F85" s="3">
        <v>104</v>
      </c>
      <c r="G85" s="436"/>
      <c r="H85" s="437"/>
      <c r="I85" s="436"/>
      <c r="J85" s="437"/>
    </row>
    <row r="86" spans="2:10" ht="12.75">
      <c r="B86" s="3">
        <v>303</v>
      </c>
      <c r="C86" s="419" t="s">
        <v>607</v>
      </c>
      <c r="D86" s="419"/>
      <c r="E86" s="419"/>
      <c r="F86" s="3">
        <v>105</v>
      </c>
      <c r="G86" s="436"/>
      <c r="H86" s="437"/>
      <c r="I86" s="436"/>
      <c r="J86" s="437"/>
    </row>
    <row r="87" spans="2:10" ht="12.75">
      <c r="B87" s="3">
        <v>304</v>
      </c>
      <c r="C87" s="419" t="s">
        <v>608</v>
      </c>
      <c r="D87" s="419"/>
      <c r="E87" s="419"/>
      <c r="F87" s="3">
        <v>106</v>
      </c>
      <c r="G87" s="436"/>
      <c r="H87" s="437"/>
      <c r="I87" s="436"/>
      <c r="J87" s="437"/>
    </row>
    <row r="88" spans="2:10" ht="12.75">
      <c r="B88" s="16" t="s">
        <v>609</v>
      </c>
      <c r="C88" s="419" t="s">
        <v>610</v>
      </c>
      <c r="D88" s="419"/>
      <c r="E88" s="419"/>
      <c r="F88" s="3">
        <v>107</v>
      </c>
      <c r="G88" s="436"/>
      <c r="H88" s="437"/>
      <c r="I88" s="436"/>
      <c r="J88" s="437"/>
    </row>
    <row r="89" spans="2:10" ht="12.75">
      <c r="B89" s="16" t="s">
        <v>611</v>
      </c>
      <c r="C89" s="419" t="s">
        <v>612</v>
      </c>
      <c r="D89" s="419"/>
      <c r="E89" s="419"/>
      <c r="F89" s="3">
        <v>108</v>
      </c>
      <c r="G89" s="436"/>
      <c r="H89" s="437"/>
      <c r="I89" s="436"/>
      <c r="J89" s="437"/>
    </row>
    <row r="90" spans="2:10" ht="12.75">
      <c r="B90" s="16" t="s">
        <v>613</v>
      </c>
      <c r="C90" s="419" t="s">
        <v>614</v>
      </c>
      <c r="D90" s="419"/>
      <c r="E90" s="419"/>
      <c r="F90" s="3">
        <v>109</v>
      </c>
      <c r="G90" s="436"/>
      <c r="H90" s="437"/>
      <c r="I90" s="436"/>
      <c r="J90" s="437"/>
    </row>
    <row r="91" spans="2:10" ht="12.75">
      <c r="B91" s="16" t="s">
        <v>615</v>
      </c>
      <c r="C91" s="419" t="s">
        <v>616</v>
      </c>
      <c r="D91" s="419"/>
      <c r="E91" s="419"/>
      <c r="F91" s="3">
        <v>110</v>
      </c>
      <c r="G91" s="436"/>
      <c r="H91" s="437"/>
      <c r="I91" s="436"/>
      <c r="J91" s="437"/>
    </row>
    <row r="92" spans="2:10" ht="12.75">
      <c r="B92" s="16" t="s">
        <v>617</v>
      </c>
      <c r="C92" s="419" t="s">
        <v>618</v>
      </c>
      <c r="D92" s="419"/>
      <c r="E92" s="419"/>
      <c r="F92" s="3">
        <v>111</v>
      </c>
      <c r="G92" s="436">
        <f>SUM(G93:H94)</f>
        <v>256000</v>
      </c>
      <c r="H92" s="437"/>
      <c r="I92" s="436">
        <f>SUM(I93:J94)</f>
        <v>156000</v>
      </c>
      <c r="J92" s="437"/>
    </row>
    <row r="93" spans="2:10" ht="12.75">
      <c r="B93" s="16" t="s">
        <v>619</v>
      </c>
      <c r="C93" s="419" t="s">
        <v>620</v>
      </c>
      <c r="D93" s="419"/>
      <c r="E93" s="419"/>
      <c r="F93" s="3">
        <v>112</v>
      </c>
      <c r="G93" s="436">
        <v>256000</v>
      </c>
      <c r="H93" s="437"/>
      <c r="I93" s="436">
        <v>156000</v>
      </c>
      <c r="J93" s="437"/>
    </row>
    <row r="94" spans="2:10" ht="12.75">
      <c r="B94" s="16" t="s">
        <v>621</v>
      </c>
      <c r="C94" s="419" t="s">
        <v>622</v>
      </c>
      <c r="D94" s="419"/>
      <c r="E94" s="419"/>
      <c r="F94" s="3">
        <v>113</v>
      </c>
      <c r="G94" s="436"/>
      <c r="H94" s="437"/>
      <c r="I94" s="436"/>
      <c r="J94" s="437"/>
    </row>
    <row r="95" spans="2:10" ht="25.5">
      <c r="B95" s="16" t="s">
        <v>623</v>
      </c>
      <c r="C95" s="419" t="s">
        <v>624</v>
      </c>
      <c r="D95" s="419"/>
      <c r="E95" s="419"/>
      <c r="F95" s="3">
        <v>114</v>
      </c>
      <c r="G95" s="436">
        <v>30640</v>
      </c>
      <c r="H95" s="437"/>
      <c r="I95" s="436">
        <v>30640</v>
      </c>
      <c r="J95" s="437"/>
    </row>
    <row r="96" spans="2:10" ht="39.75" customHeight="1">
      <c r="B96" s="16" t="s">
        <v>625</v>
      </c>
      <c r="C96" s="415" t="s">
        <v>626</v>
      </c>
      <c r="D96" s="415"/>
      <c r="E96" s="415"/>
      <c r="F96" s="3">
        <v>115</v>
      </c>
      <c r="G96" s="436"/>
      <c r="H96" s="437"/>
      <c r="I96" s="436"/>
      <c r="J96" s="437"/>
    </row>
    <row r="97" spans="2:10" ht="39.75" customHeight="1">
      <c r="B97" s="16" t="s">
        <v>627</v>
      </c>
      <c r="C97" s="415" t="s">
        <v>628</v>
      </c>
      <c r="D97" s="415"/>
      <c r="E97" s="415"/>
      <c r="F97" s="3">
        <v>116</v>
      </c>
      <c r="G97" s="441"/>
      <c r="H97" s="441"/>
      <c r="I97" s="441"/>
      <c r="J97" s="441"/>
    </row>
    <row r="98" spans="2:10" ht="12.75">
      <c r="B98" s="3">
        <v>34</v>
      </c>
      <c r="C98" s="415" t="s">
        <v>629</v>
      </c>
      <c r="D98" s="415"/>
      <c r="E98" s="415"/>
      <c r="F98" s="3">
        <v>117</v>
      </c>
      <c r="G98" s="441">
        <f>SUM(G99:H102)</f>
        <v>5653134</v>
      </c>
      <c r="H98" s="441"/>
      <c r="I98" s="441">
        <f>SUM(I99:J102)</f>
        <v>5465316</v>
      </c>
      <c r="J98" s="441"/>
    </row>
    <row r="99" spans="2:10" ht="12.75">
      <c r="B99" s="21">
        <v>340</v>
      </c>
      <c r="C99" s="419" t="s">
        <v>630</v>
      </c>
      <c r="D99" s="419"/>
      <c r="E99" s="419"/>
      <c r="F99" s="3">
        <v>118</v>
      </c>
      <c r="G99" s="441">
        <v>4906916</v>
      </c>
      <c r="H99" s="441"/>
      <c r="I99" s="441">
        <v>4399345</v>
      </c>
      <c r="J99" s="441"/>
    </row>
    <row r="100" spans="2:10" ht="12.75">
      <c r="B100" s="21">
        <v>341</v>
      </c>
      <c r="C100" s="419" t="s">
        <v>631</v>
      </c>
      <c r="D100" s="419"/>
      <c r="E100" s="419"/>
      <c r="F100" s="3">
        <v>119</v>
      </c>
      <c r="G100" s="441">
        <f>'БИЛАНС УСПЈЕХА'!I118</f>
        <v>746218</v>
      </c>
      <c r="H100" s="441"/>
      <c r="I100" s="441">
        <v>1065971</v>
      </c>
      <c r="J100" s="441"/>
    </row>
    <row r="101" spans="2:10" ht="12.75">
      <c r="B101" s="21">
        <v>342</v>
      </c>
      <c r="C101" s="419" t="s">
        <v>632</v>
      </c>
      <c r="D101" s="419"/>
      <c r="E101" s="419"/>
      <c r="F101" s="3">
        <v>120</v>
      </c>
      <c r="G101" s="441"/>
      <c r="H101" s="441"/>
      <c r="I101" s="441"/>
      <c r="J101" s="441"/>
    </row>
    <row r="102" spans="2:10" ht="12.75">
      <c r="B102" s="21">
        <v>343</v>
      </c>
      <c r="C102" s="415" t="s">
        <v>633</v>
      </c>
      <c r="D102" s="415"/>
      <c r="E102" s="415"/>
      <c r="F102" s="3">
        <v>121</v>
      </c>
      <c r="G102" s="441"/>
      <c r="H102" s="441"/>
      <c r="I102" s="441"/>
      <c r="J102" s="441"/>
    </row>
    <row r="103" spans="2:10" ht="30" customHeight="1">
      <c r="B103" s="21">
        <v>35</v>
      </c>
      <c r="C103" s="415" t="s">
        <v>634</v>
      </c>
      <c r="D103" s="415"/>
      <c r="E103" s="415"/>
      <c r="F103" s="3">
        <v>122</v>
      </c>
      <c r="G103" s="441">
        <f>SUM(G104:H105)</f>
        <v>0</v>
      </c>
      <c r="H103" s="441"/>
      <c r="I103" s="441">
        <f>SUM(I104:J105)</f>
        <v>0</v>
      </c>
      <c r="J103" s="441"/>
    </row>
    <row r="104" spans="2:10" ht="12.75">
      <c r="B104" s="21">
        <v>350</v>
      </c>
      <c r="C104" s="419" t="s">
        <v>635</v>
      </c>
      <c r="D104" s="419"/>
      <c r="E104" s="419"/>
      <c r="F104" s="3">
        <v>123</v>
      </c>
      <c r="G104" s="441"/>
      <c r="H104" s="441"/>
      <c r="I104" s="441"/>
      <c r="J104" s="441"/>
    </row>
    <row r="105" spans="2:10" ht="12.75">
      <c r="B105" s="3">
        <v>351</v>
      </c>
      <c r="C105" s="419" t="s">
        <v>636</v>
      </c>
      <c r="D105" s="419"/>
      <c r="E105" s="419"/>
      <c r="F105" s="3">
        <v>124</v>
      </c>
      <c r="G105" s="441"/>
      <c r="H105" s="441"/>
      <c r="I105" s="441"/>
      <c r="J105" s="441"/>
    </row>
    <row r="106" spans="2:10" ht="12.75">
      <c r="B106" s="3">
        <v>40</v>
      </c>
      <c r="C106" s="434" t="s">
        <v>637</v>
      </c>
      <c r="D106" s="434"/>
      <c r="E106" s="434"/>
      <c r="F106" s="3">
        <v>125</v>
      </c>
      <c r="G106" s="441">
        <f>SUM(G107:H112)</f>
        <v>0</v>
      </c>
      <c r="H106" s="441"/>
      <c r="I106" s="441">
        <f>SUM(I107:J112)</f>
        <v>0</v>
      </c>
      <c r="J106" s="441"/>
    </row>
    <row r="107" spans="2:10" ht="12.75">
      <c r="B107" s="3">
        <v>400</v>
      </c>
      <c r="C107" s="419" t="s">
        <v>638</v>
      </c>
      <c r="D107" s="419"/>
      <c r="E107" s="419"/>
      <c r="F107" s="3">
        <v>126</v>
      </c>
      <c r="G107" s="441"/>
      <c r="H107" s="441"/>
      <c r="I107" s="441"/>
      <c r="J107" s="441"/>
    </row>
    <row r="108" spans="2:10" ht="30" customHeight="1">
      <c r="B108" s="21">
        <v>401</v>
      </c>
      <c r="C108" s="415" t="s">
        <v>639</v>
      </c>
      <c r="D108" s="415"/>
      <c r="E108" s="415"/>
      <c r="F108" s="3">
        <v>127</v>
      </c>
      <c r="G108" s="441"/>
      <c r="H108" s="441"/>
      <c r="I108" s="441"/>
      <c r="J108" s="441"/>
    </row>
    <row r="109" spans="2:10" ht="12.75">
      <c r="B109" s="21">
        <v>402</v>
      </c>
      <c r="C109" s="419" t="s">
        <v>640</v>
      </c>
      <c r="D109" s="419"/>
      <c r="E109" s="419"/>
      <c r="F109" s="3">
        <v>128</v>
      </c>
      <c r="G109" s="441"/>
      <c r="H109" s="441"/>
      <c r="I109" s="441"/>
      <c r="J109" s="441"/>
    </row>
    <row r="110" spans="2:10" ht="12.75">
      <c r="B110" s="21">
        <v>403</v>
      </c>
      <c r="C110" s="419" t="s">
        <v>641</v>
      </c>
      <c r="D110" s="419"/>
      <c r="E110" s="419"/>
      <c r="F110" s="3">
        <v>129</v>
      </c>
      <c r="G110" s="441"/>
      <c r="H110" s="441"/>
      <c r="I110" s="441"/>
      <c r="J110" s="441"/>
    </row>
    <row r="111" spans="2:10" ht="12.75">
      <c r="B111" s="21">
        <v>404</v>
      </c>
      <c r="C111" s="419" t="s">
        <v>642</v>
      </c>
      <c r="D111" s="419"/>
      <c r="E111" s="419"/>
      <c r="F111" s="3">
        <v>130</v>
      </c>
      <c r="G111" s="441"/>
      <c r="H111" s="441"/>
      <c r="I111" s="441"/>
      <c r="J111" s="441"/>
    </row>
    <row r="112" spans="2:10" ht="12.75">
      <c r="B112" s="21">
        <v>405</v>
      </c>
      <c r="C112" s="419" t="s">
        <v>643</v>
      </c>
      <c r="D112" s="419"/>
      <c r="E112" s="419"/>
      <c r="F112" s="3">
        <v>131</v>
      </c>
      <c r="G112" s="441"/>
      <c r="H112" s="441"/>
      <c r="I112" s="441"/>
      <c r="J112" s="441"/>
    </row>
    <row r="113" spans="2:10" ht="12.75">
      <c r="B113" s="11"/>
      <c r="C113" s="434" t="s">
        <v>644</v>
      </c>
      <c r="D113" s="434"/>
      <c r="E113" s="434"/>
      <c r="F113" s="3">
        <v>132</v>
      </c>
      <c r="G113" s="441">
        <f>SUM(G114,G123)</f>
        <v>49201</v>
      </c>
      <c r="H113" s="441"/>
      <c r="I113" s="441">
        <f>SUM(I114,I123)</f>
        <v>15393</v>
      </c>
      <c r="J113" s="441"/>
    </row>
    <row r="114" spans="2:10" ht="25.5">
      <c r="B114" s="21" t="s">
        <v>645</v>
      </c>
      <c r="C114" s="415" t="s">
        <v>646</v>
      </c>
      <c r="D114" s="415"/>
      <c r="E114" s="415"/>
      <c r="F114" s="3">
        <v>133</v>
      </c>
      <c r="G114" s="441">
        <f>SUM(G115:H122)</f>
        <v>0</v>
      </c>
      <c r="H114" s="441"/>
      <c r="I114" s="441">
        <f>SUM(I115:J122)</f>
        <v>0</v>
      </c>
      <c r="J114" s="441"/>
    </row>
    <row r="115" spans="2:10" ht="12.75">
      <c r="B115" s="3">
        <v>410</v>
      </c>
      <c r="C115" s="415" t="s">
        <v>647</v>
      </c>
      <c r="D115" s="415"/>
      <c r="E115" s="415"/>
      <c r="F115" s="3">
        <v>134</v>
      </c>
      <c r="G115" s="441"/>
      <c r="H115" s="441"/>
      <c r="I115" s="441"/>
      <c r="J115" s="441"/>
    </row>
    <row r="116" spans="2:10" ht="12.75">
      <c r="B116" s="3">
        <v>411</v>
      </c>
      <c r="C116" s="415" t="s">
        <v>648</v>
      </c>
      <c r="D116" s="415"/>
      <c r="E116" s="415"/>
      <c r="F116" s="3">
        <v>135</v>
      </c>
      <c r="G116" s="441"/>
      <c r="H116" s="441"/>
      <c r="I116" s="441"/>
      <c r="J116" s="441"/>
    </row>
    <row r="117" spans="2:10" ht="30" customHeight="1">
      <c r="B117" s="3">
        <v>412</v>
      </c>
      <c r="C117" s="415" t="s">
        <v>649</v>
      </c>
      <c r="D117" s="415"/>
      <c r="E117" s="415"/>
      <c r="F117" s="3">
        <v>136</v>
      </c>
      <c r="G117" s="441"/>
      <c r="H117" s="441"/>
      <c r="I117" s="441"/>
      <c r="J117" s="441"/>
    </row>
    <row r="118" spans="2:10" ht="25.5">
      <c r="B118" s="21" t="s">
        <v>650</v>
      </c>
      <c r="C118" s="419" t="s">
        <v>651</v>
      </c>
      <c r="D118" s="419"/>
      <c r="E118" s="419"/>
      <c r="F118" s="3">
        <v>137</v>
      </c>
      <c r="G118" s="441"/>
      <c r="H118" s="441"/>
      <c r="I118" s="441"/>
      <c r="J118" s="441"/>
    </row>
    <row r="119" spans="2:10" ht="25.5">
      <c r="B119" s="21" t="s">
        <v>652</v>
      </c>
      <c r="C119" s="419" t="s">
        <v>653</v>
      </c>
      <c r="D119" s="419"/>
      <c r="E119" s="419"/>
      <c r="F119" s="3">
        <v>138</v>
      </c>
      <c r="G119" s="441"/>
      <c r="H119" s="441"/>
      <c r="I119" s="441"/>
      <c r="J119" s="441"/>
    </row>
    <row r="120" spans="2:10" ht="30" customHeight="1">
      <c r="B120" s="21">
        <v>417</v>
      </c>
      <c r="C120" s="442" t="s">
        <v>654</v>
      </c>
      <c r="D120" s="442"/>
      <c r="E120" s="442"/>
      <c r="F120" s="3">
        <v>139</v>
      </c>
      <c r="G120" s="441"/>
      <c r="H120" s="441"/>
      <c r="I120" s="441"/>
      <c r="J120" s="441"/>
    </row>
    <row r="121" spans="2:10" ht="12.75">
      <c r="B121" s="21">
        <v>418</v>
      </c>
      <c r="C121" s="415" t="s">
        <v>655</v>
      </c>
      <c r="D121" s="415"/>
      <c r="E121" s="415"/>
      <c r="F121" s="3">
        <v>140</v>
      </c>
      <c r="G121" s="441"/>
      <c r="H121" s="441"/>
      <c r="I121" s="441">
        <v>0</v>
      </c>
      <c r="J121" s="441"/>
    </row>
    <row r="122" spans="2:10" ht="12.75">
      <c r="B122" s="21">
        <v>419</v>
      </c>
      <c r="C122" s="415" t="s">
        <v>656</v>
      </c>
      <c r="D122" s="415"/>
      <c r="E122" s="415"/>
      <c r="F122" s="3">
        <v>141</v>
      </c>
      <c r="G122" s="441"/>
      <c r="H122" s="441"/>
      <c r="I122" s="441"/>
      <c r="J122" s="441"/>
    </row>
    <row r="123" spans="2:10" ht="25.5">
      <c r="B123" s="21" t="s">
        <v>657</v>
      </c>
      <c r="C123" s="415" t="s">
        <v>658</v>
      </c>
      <c r="D123" s="415"/>
      <c r="E123" s="415"/>
      <c r="F123" s="3">
        <v>142</v>
      </c>
      <c r="G123" s="441">
        <f>SUM(G124,G129,G134,G135,G136,G137,G138,G139,G140,G141)</f>
        <v>49201</v>
      </c>
      <c r="H123" s="441"/>
      <c r="I123" s="441">
        <f>SUM(I124,I129,I134,I135,I136,I137,I138,I139,I140,I141)</f>
        <v>15393</v>
      </c>
      <c r="J123" s="441"/>
    </row>
    <row r="124" spans="2:10" ht="12.75">
      <c r="B124" s="21">
        <v>42</v>
      </c>
      <c r="C124" s="423" t="s">
        <v>659</v>
      </c>
      <c r="D124" s="423"/>
      <c r="E124" s="423"/>
      <c r="F124" s="3">
        <v>143</v>
      </c>
      <c r="G124" s="441">
        <f>SUM(G125:H128)</f>
        <v>0</v>
      </c>
      <c r="H124" s="441"/>
      <c r="I124" s="441">
        <f>SUM(I125:J128)</f>
        <v>25</v>
      </c>
      <c r="J124" s="441"/>
    </row>
    <row r="125" spans="2:10" ht="25.5">
      <c r="B125" s="21" t="s">
        <v>661</v>
      </c>
      <c r="C125" s="415" t="s">
        <v>660</v>
      </c>
      <c r="D125" s="415"/>
      <c r="E125" s="415"/>
      <c r="F125" s="3">
        <v>144</v>
      </c>
      <c r="G125" s="441"/>
      <c r="H125" s="441"/>
      <c r="I125" s="441"/>
      <c r="J125" s="441"/>
    </row>
    <row r="126" spans="2:10" ht="25.5">
      <c r="B126" s="21" t="s">
        <v>662</v>
      </c>
      <c r="C126" s="415" t="s">
        <v>663</v>
      </c>
      <c r="D126" s="415"/>
      <c r="E126" s="415"/>
      <c r="F126" s="3">
        <v>145</v>
      </c>
      <c r="G126" s="441"/>
      <c r="H126" s="441"/>
      <c r="I126" s="441"/>
      <c r="J126" s="441"/>
    </row>
    <row r="127" spans="2:10" ht="30" customHeight="1">
      <c r="B127" s="3">
        <v>426</v>
      </c>
      <c r="C127" s="415" t="s">
        <v>664</v>
      </c>
      <c r="D127" s="415"/>
      <c r="E127" s="415"/>
      <c r="F127" s="3">
        <v>146</v>
      </c>
      <c r="G127" s="441"/>
      <c r="H127" s="441"/>
      <c r="I127" s="441"/>
      <c r="J127" s="441"/>
    </row>
    <row r="128" spans="2:10" ht="12.75">
      <c r="B128" s="3">
        <v>429</v>
      </c>
      <c r="C128" s="419" t="s">
        <v>665</v>
      </c>
      <c r="D128" s="419"/>
      <c r="E128" s="419"/>
      <c r="F128" s="3">
        <v>147</v>
      </c>
      <c r="G128" s="441">
        <v>0</v>
      </c>
      <c r="H128" s="441"/>
      <c r="I128" s="441">
        <v>25</v>
      </c>
      <c r="J128" s="441"/>
    </row>
    <row r="129" spans="2:10" ht="12.75">
      <c r="B129" s="21">
        <v>43</v>
      </c>
      <c r="C129" s="415" t="s">
        <v>666</v>
      </c>
      <c r="D129" s="415"/>
      <c r="E129" s="415"/>
      <c r="F129" s="3">
        <v>148</v>
      </c>
      <c r="G129" s="441">
        <f>SUM(G130:H133)</f>
        <v>33639</v>
      </c>
      <c r="H129" s="441"/>
      <c r="I129" s="441">
        <f>SUM(I130:J133)</f>
        <v>3556</v>
      </c>
      <c r="J129" s="441"/>
    </row>
    <row r="130" spans="2:10" ht="12.75">
      <c r="B130" s="21">
        <v>430</v>
      </c>
      <c r="C130" s="415" t="s">
        <v>667</v>
      </c>
      <c r="D130" s="415"/>
      <c r="E130" s="415"/>
      <c r="F130" s="3">
        <v>149</v>
      </c>
      <c r="G130" s="441"/>
      <c r="H130" s="441"/>
      <c r="I130" s="441"/>
      <c r="J130" s="441"/>
    </row>
    <row r="131" spans="2:10" ht="12.75">
      <c r="B131" s="21">
        <v>431</v>
      </c>
      <c r="C131" s="419" t="s">
        <v>668</v>
      </c>
      <c r="D131" s="419"/>
      <c r="E131" s="419"/>
      <c r="F131" s="3">
        <v>150</v>
      </c>
      <c r="G131" s="441"/>
      <c r="H131" s="441"/>
      <c r="I131" s="441"/>
      <c r="J131" s="441"/>
    </row>
    <row r="132" spans="2:10" ht="25.5">
      <c r="B132" s="21" t="s">
        <v>669</v>
      </c>
      <c r="C132" s="419" t="s">
        <v>670</v>
      </c>
      <c r="D132" s="419"/>
      <c r="E132" s="419"/>
      <c r="F132" s="3">
        <v>151</v>
      </c>
      <c r="G132" s="441">
        <v>2789</v>
      </c>
      <c r="H132" s="441"/>
      <c r="I132" s="441">
        <v>3556</v>
      </c>
      <c r="J132" s="441"/>
    </row>
    <row r="133" spans="2:10" ht="12.75">
      <c r="B133" s="21">
        <v>439</v>
      </c>
      <c r="C133" s="419" t="s">
        <v>671</v>
      </c>
      <c r="D133" s="419"/>
      <c r="E133" s="419"/>
      <c r="F133" s="3">
        <v>152</v>
      </c>
      <c r="G133" s="441">
        <v>30850</v>
      </c>
      <c r="H133" s="441"/>
      <c r="I133" s="441"/>
      <c r="J133" s="441"/>
    </row>
    <row r="134" spans="2:10" ht="25.5">
      <c r="B134" s="21" t="s">
        <v>672</v>
      </c>
      <c r="C134" s="415" t="s">
        <v>673</v>
      </c>
      <c r="D134" s="415"/>
      <c r="E134" s="415"/>
      <c r="F134" s="3">
        <v>153</v>
      </c>
      <c r="G134" s="441"/>
      <c r="H134" s="441"/>
      <c r="I134" s="441"/>
      <c r="J134" s="441"/>
    </row>
    <row r="135" spans="2:10" ht="25.5">
      <c r="B135" s="21" t="s">
        <v>674</v>
      </c>
      <c r="C135" s="415" t="s">
        <v>675</v>
      </c>
      <c r="D135" s="415"/>
      <c r="E135" s="415"/>
      <c r="F135" s="3">
        <v>154</v>
      </c>
      <c r="G135" s="441">
        <f>291+67+44</f>
        <v>402</v>
      </c>
      <c r="H135" s="441"/>
      <c r="I135" s="441">
        <v>276</v>
      </c>
      <c r="J135" s="441"/>
    </row>
    <row r="136" spans="2:10" ht="25.5">
      <c r="B136" s="21" t="s">
        <v>676</v>
      </c>
      <c r="C136" s="415" t="s">
        <v>677</v>
      </c>
      <c r="D136" s="415"/>
      <c r="E136" s="415"/>
      <c r="F136" s="3">
        <v>155</v>
      </c>
      <c r="G136" s="441">
        <f>6523+5</f>
        <v>6528</v>
      </c>
      <c r="H136" s="441"/>
      <c r="I136" s="441">
        <v>6533</v>
      </c>
      <c r="J136" s="441"/>
    </row>
    <row r="137" spans="2:10" ht="25.5">
      <c r="B137" s="21" t="s">
        <v>679</v>
      </c>
      <c r="C137" s="415" t="s">
        <v>678</v>
      </c>
      <c r="D137" s="415"/>
      <c r="E137" s="415"/>
      <c r="F137" s="3">
        <v>156</v>
      </c>
      <c r="G137" s="441"/>
      <c r="H137" s="441"/>
      <c r="I137" s="441"/>
      <c r="J137" s="441"/>
    </row>
    <row r="138" spans="2:10" ht="25.5">
      <c r="B138" s="21" t="s">
        <v>680</v>
      </c>
      <c r="C138" s="415" t="s">
        <v>681</v>
      </c>
      <c r="D138" s="415"/>
      <c r="E138" s="415"/>
      <c r="F138" s="3">
        <v>157</v>
      </c>
      <c r="G138" s="441">
        <f>85+645+117</f>
        <v>847</v>
      </c>
      <c r="H138" s="441"/>
      <c r="I138" s="441">
        <v>1715</v>
      </c>
      <c r="J138" s="441"/>
    </row>
    <row r="139" spans="2:10" ht="12.75">
      <c r="B139" s="21">
        <v>481</v>
      </c>
      <c r="C139" s="415" t="s">
        <v>682</v>
      </c>
      <c r="D139" s="415"/>
      <c r="E139" s="415"/>
      <c r="F139" s="3">
        <v>158</v>
      </c>
      <c r="G139" s="441">
        <f>5385+2400</f>
        <v>7785</v>
      </c>
      <c r="H139" s="441"/>
      <c r="I139" s="441">
        <v>3288</v>
      </c>
      <c r="J139" s="441"/>
    </row>
    <row r="140" spans="2:10" ht="25.5">
      <c r="B140" s="21" t="s">
        <v>683</v>
      </c>
      <c r="C140" s="415" t="s">
        <v>684</v>
      </c>
      <c r="D140" s="415"/>
      <c r="E140" s="415"/>
      <c r="F140" s="3">
        <v>159</v>
      </c>
      <c r="G140" s="441"/>
      <c r="H140" s="441"/>
      <c r="I140" s="441"/>
      <c r="J140" s="441"/>
    </row>
    <row r="141" spans="2:10" ht="12.75">
      <c r="B141" s="21">
        <v>495</v>
      </c>
      <c r="C141" s="415" t="s">
        <v>685</v>
      </c>
      <c r="D141" s="415"/>
      <c r="E141" s="415"/>
      <c r="F141" s="3">
        <v>160</v>
      </c>
      <c r="G141" s="441"/>
      <c r="H141" s="441"/>
      <c r="I141" s="441"/>
      <c r="J141" s="441"/>
    </row>
    <row r="142" spans="2:10" ht="12.75">
      <c r="B142" s="21"/>
      <c r="C142" s="416" t="s">
        <v>686</v>
      </c>
      <c r="D142" s="416"/>
      <c r="E142" s="416"/>
      <c r="F142" s="3">
        <v>161</v>
      </c>
      <c r="G142" s="441">
        <f>G82+G113</f>
        <v>7548975</v>
      </c>
      <c r="H142" s="441"/>
      <c r="I142" s="441">
        <f>I82+I106+I113</f>
        <v>7227349</v>
      </c>
      <c r="J142" s="441"/>
    </row>
    <row r="143" spans="2:10" ht="25.5">
      <c r="B143" s="21" t="s">
        <v>687</v>
      </c>
      <c r="C143" s="416" t="s">
        <v>688</v>
      </c>
      <c r="D143" s="416"/>
      <c r="E143" s="416"/>
      <c r="F143" s="3">
        <v>162</v>
      </c>
      <c r="G143" s="441"/>
      <c r="H143" s="441"/>
      <c r="I143" s="441"/>
      <c r="J143" s="441"/>
    </row>
    <row r="144" spans="2:10" ht="12.75">
      <c r="B144" s="11"/>
      <c r="C144" s="416" t="s">
        <v>689</v>
      </c>
      <c r="D144" s="416"/>
      <c r="E144" s="416"/>
      <c r="F144" s="3">
        <v>163</v>
      </c>
      <c r="G144" s="441">
        <f>SUM(G142,G143)</f>
        <v>7548975</v>
      </c>
      <c r="H144" s="441"/>
      <c r="I144" s="441">
        <f>SUM(I142,I143)</f>
        <v>7227349</v>
      </c>
      <c r="J144" s="441"/>
    </row>
    <row r="146" ht="39.75" customHeight="1">
      <c r="L146" s="1">
        <f>7227355-7227349</f>
        <v>6</v>
      </c>
    </row>
    <row r="147" spans="2:10" ht="12.75" customHeight="1">
      <c r="B147" s="443" t="s">
        <v>174</v>
      </c>
      <c r="C147" s="443"/>
      <c r="D147" s="443"/>
      <c r="E147" s="443" t="s">
        <v>213</v>
      </c>
      <c r="F147" s="443"/>
      <c r="G147" s="443"/>
      <c r="H147" s="444" t="s">
        <v>690</v>
      </c>
      <c r="I147" s="443" t="s">
        <v>691</v>
      </c>
      <c r="J147" s="443"/>
    </row>
    <row r="148" spans="2:10" ht="12.75">
      <c r="B148" s="443"/>
      <c r="C148" s="443"/>
      <c r="D148" s="443"/>
      <c r="E148" s="443"/>
      <c r="F148" s="443"/>
      <c r="G148" s="443"/>
      <c r="H148" s="444"/>
      <c r="I148" s="443"/>
      <c r="J148" s="443"/>
    </row>
    <row r="149" spans="2:10" ht="12.75">
      <c r="B149" s="443"/>
      <c r="C149" s="443"/>
      <c r="D149" s="443"/>
      <c r="E149" s="443"/>
      <c r="F149" s="443"/>
      <c r="G149" s="443"/>
      <c r="H149" s="444"/>
      <c r="I149" s="443"/>
      <c r="J149" s="443"/>
    </row>
  </sheetData>
  <sheetProtection/>
  <mergeCells count="274">
    <mergeCell ref="B147:D149"/>
    <mergeCell ref="E147:G149"/>
    <mergeCell ref="H147:H149"/>
    <mergeCell ref="I147:J149"/>
    <mergeCell ref="I139:J139"/>
    <mergeCell ref="G142:H142"/>
    <mergeCell ref="I142:J142"/>
    <mergeCell ref="C144:E144"/>
    <mergeCell ref="G144:H144"/>
    <mergeCell ref="I144:J144"/>
    <mergeCell ref="C142:E142"/>
    <mergeCell ref="G143:H143"/>
    <mergeCell ref="I143:J143"/>
    <mergeCell ref="C143:E143"/>
    <mergeCell ref="I136:J136"/>
    <mergeCell ref="I137:J137"/>
    <mergeCell ref="I138:J138"/>
    <mergeCell ref="G137:H137"/>
    <mergeCell ref="G138:H138"/>
    <mergeCell ref="G136:H136"/>
    <mergeCell ref="C137:E137"/>
    <mergeCell ref="C138:E138"/>
    <mergeCell ref="I140:J140"/>
    <mergeCell ref="G141:H141"/>
    <mergeCell ref="I141:J141"/>
    <mergeCell ref="G140:H140"/>
    <mergeCell ref="C139:E139"/>
    <mergeCell ref="C140:E140"/>
    <mergeCell ref="C141:E141"/>
    <mergeCell ref="G139:H139"/>
    <mergeCell ref="C136:E136"/>
    <mergeCell ref="I135:J135"/>
    <mergeCell ref="C131:E131"/>
    <mergeCell ref="G131:H131"/>
    <mergeCell ref="I131:J131"/>
    <mergeCell ref="C132:E132"/>
    <mergeCell ref="G132:H132"/>
    <mergeCell ref="I132:J132"/>
    <mergeCell ref="C133:E133"/>
    <mergeCell ref="G133:H133"/>
    <mergeCell ref="C135:E135"/>
    <mergeCell ref="I133:J133"/>
    <mergeCell ref="C134:E134"/>
    <mergeCell ref="G134:H134"/>
    <mergeCell ref="I134:J134"/>
    <mergeCell ref="G135:H135"/>
    <mergeCell ref="C129:E129"/>
    <mergeCell ref="G129:H129"/>
    <mergeCell ref="I129:J129"/>
    <mergeCell ref="C130:E130"/>
    <mergeCell ref="G130:H130"/>
    <mergeCell ref="I130:J130"/>
    <mergeCell ref="C127:E127"/>
    <mergeCell ref="G127:H127"/>
    <mergeCell ref="I127:J127"/>
    <mergeCell ref="C128:E128"/>
    <mergeCell ref="G128:H128"/>
    <mergeCell ref="I128:J128"/>
    <mergeCell ref="C125:E125"/>
    <mergeCell ref="G125:H125"/>
    <mergeCell ref="I125:J125"/>
    <mergeCell ref="C126:E126"/>
    <mergeCell ref="G126:H126"/>
    <mergeCell ref="I126:J126"/>
    <mergeCell ref="C123:E123"/>
    <mergeCell ref="G123:H123"/>
    <mergeCell ref="I123:J123"/>
    <mergeCell ref="C124:E124"/>
    <mergeCell ref="G124:H124"/>
    <mergeCell ref="I124:J124"/>
    <mergeCell ref="C121:E121"/>
    <mergeCell ref="G121:H121"/>
    <mergeCell ref="I121:J121"/>
    <mergeCell ref="C122:E122"/>
    <mergeCell ref="G122:H122"/>
    <mergeCell ref="I122:J122"/>
    <mergeCell ref="C119:E119"/>
    <mergeCell ref="G119:H119"/>
    <mergeCell ref="I119:J119"/>
    <mergeCell ref="C120:E120"/>
    <mergeCell ref="G120:H120"/>
    <mergeCell ref="I120:J120"/>
    <mergeCell ref="C117:E117"/>
    <mergeCell ref="G117:H117"/>
    <mergeCell ref="I117:J117"/>
    <mergeCell ref="C118:E118"/>
    <mergeCell ref="G118:H118"/>
    <mergeCell ref="I118:J118"/>
    <mergeCell ref="I112:J112"/>
    <mergeCell ref="C113:E113"/>
    <mergeCell ref="C115:E115"/>
    <mergeCell ref="G115:H115"/>
    <mergeCell ref="I115:J115"/>
    <mergeCell ref="I114:J114"/>
    <mergeCell ref="C112:E112"/>
    <mergeCell ref="G112:H112"/>
    <mergeCell ref="C116:E116"/>
    <mergeCell ref="G116:H116"/>
    <mergeCell ref="I116:J116"/>
    <mergeCell ref="C111:E111"/>
    <mergeCell ref="G111:H111"/>
    <mergeCell ref="I111:J111"/>
    <mergeCell ref="C114:E114"/>
    <mergeCell ref="G113:H113"/>
    <mergeCell ref="I113:J113"/>
    <mergeCell ref="G114:H114"/>
    <mergeCell ref="C109:E109"/>
    <mergeCell ref="G109:H109"/>
    <mergeCell ref="I109:J109"/>
    <mergeCell ref="C110:E110"/>
    <mergeCell ref="G110:H110"/>
    <mergeCell ref="I110:J110"/>
    <mergeCell ref="C107:E107"/>
    <mergeCell ref="G107:H107"/>
    <mergeCell ref="I107:J107"/>
    <mergeCell ref="C108:E108"/>
    <mergeCell ref="G108:H108"/>
    <mergeCell ref="I108:J108"/>
    <mergeCell ref="C105:E105"/>
    <mergeCell ref="G105:H105"/>
    <mergeCell ref="I105:J105"/>
    <mergeCell ref="C106:E106"/>
    <mergeCell ref="G106:H106"/>
    <mergeCell ref="I106:J106"/>
    <mergeCell ref="C103:E103"/>
    <mergeCell ref="G103:H103"/>
    <mergeCell ref="I103:J103"/>
    <mergeCell ref="C104:E104"/>
    <mergeCell ref="G104:H104"/>
    <mergeCell ref="I104:J104"/>
    <mergeCell ref="C101:E101"/>
    <mergeCell ref="G101:H101"/>
    <mergeCell ref="I101:J101"/>
    <mergeCell ref="C102:E102"/>
    <mergeCell ref="G102:H102"/>
    <mergeCell ref="I102:J102"/>
    <mergeCell ref="I95:J95"/>
    <mergeCell ref="G97:H97"/>
    <mergeCell ref="I97:J97"/>
    <mergeCell ref="G100:H100"/>
    <mergeCell ref="I100:J100"/>
    <mergeCell ref="C100:E100"/>
    <mergeCell ref="C99:E99"/>
    <mergeCell ref="G99:H99"/>
    <mergeCell ref="I99:J99"/>
    <mergeCell ref="C96:E96"/>
    <mergeCell ref="G98:H98"/>
    <mergeCell ref="I98:J98"/>
    <mergeCell ref="C98:E98"/>
    <mergeCell ref="G96:H96"/>
    <mergeCell ref="I96:J96"/>
    <mergeCell ref="C97:E97"/>
    <mergeCell ref="G84:H84"/>
    <mergeCell ref="I84:J84"/>
    <mergeCell ref="G85:H85"/>
    <mergeCell ref="C95:E95"/>
    <mergeCell ref="G94:H94"/>
    <mergeCell ref="I94:J94"/>
    <mergeCell ref="G93:H93"/>
    <mergeCell ref="I93:J93"/>
    <mergeCell ref="I92:J92"/>
    <mergeCell ref="G95:H95"/>
    <mergeCell ref="C93:E93"/>
    <mergeCell ref="C94:E94"/>
    <mergeCell ref="G88:H88"/>
    <mergeCell ref="G91:H91"/>
    <mergeCell ref="G92:H92"/>
    <mergeCell ref="I85:J85"/>
    <mergeCell ref="G86:H86"/>
    <mergeCell ref="I86:J86"/>
    <mergeCell ref="C91:E91"/>
    <mergeCell ref="C90:E90"/>
    <mergeCell ref="C89:E89"/>
    <mergeCell ref="I91:J91"/>
    <mergeCell ref="G89:H89"/>
    <mergeCell ref="C92:E92"/>
    <mergeCell ref="C87:E87"/>
    <mergeCell ref="C88:E88"/>
    <mergeCell ref="C79:E79"/>
    <mergeCell ref="C81:E81"/>
    <mergeCell ref="C83:E83"/>
    <mergeCell ref="C84:E84"/>
    <mergeCell ref="C85:E85"/>
    <mergeCell ref="C86:E86"/>
    <mergeCell ref="G82:H82"/>
    <mergeCell ref="I82:J82"/>
    <mergeCell ref="G90:H90"/>
    <mergeCell ref="I90:J90"/>
    <mergeCell ref="G83:H83"/>
    <mergeCell ref="I83:J83"/>
    <mergeCell ref="G87:H87"/>
    <mergeCell ref="I87:J87"/>
    <mergeCell ref="I88:J88"/>
    <mergeCell ref="I89:J89"/>
    <mergeCell ref="G81:J81"/>
    <mergeCell ref="C58:E58"/>
    <mergeCell ref="C74:E74"/>
    <mergeCell ref="C73:E73"/>
    <mergeCell ref="C68:E68"/>
    <mergeCell ref="C69:E69"/>
    <mergeCell ref="C70:E70"/>
    <mergeCell ref="C71:E71"/>
    <mergeCell ref="C62:E62"/>
    <mergeCell ref="C82:E82"/>
    <mergeCell ref="C75:E75"/>
    <mergeCell ref="C76:E76"/>
    <mergeCell ref="C77:E77"/>
    <mergeCell ref="C78:E78"/>
    <mergeCell ref="C61:E61"/>
    <mergeCell ref="C65:E65"/>
    <mergeCell ref="C72:E72"/>
    <mergeCell ref="C64:E64"/>
    <mergeCell ref="C57:E57"/>
    <mergeCell ref="C46:E46"/>
    <mergeCell ref="C55:E55"/>
    <mergeCell ref="C50:E50"/>
    <mergeCell ref="C51:E51"/>
    <mergeCell ref="C52:E52"/>
    <mergeCell ref="C60:E60"/>
    <mergeCell ref="C59:E59"/>
    <mergeCell ref="C56:E56"/>
    <mergeCell ref="C43:E43"/>
    <mergeCell ref="C40:E40"/>
    <mergeCell ref="C45:E45"/>
    <mergeCell ref="C44:E44"/>
    <mergeCell ref="C41:E41"/>
    <mergeCell ref="C63:E63"/>
    <mergeCell ref="C47:E47"/>
    <mergeCell ref="C53:E53"/>
    <mergeCell ref="C54:E54"/>
    <mergeCell ref="C32:E32"/>
    <mergeCell ref="C29:E29"/>
    <mergeCell ref="C30:E30"/>
    <mergeCell ref="C42:E42"/>
    <mergeCell ref="C38:E38"/>
    <mergeCell ref="C33:E33"/>
    <mergeCell ref="C34:E34"/>
    <mergeCell ref="C39:E39"/>
    <mergeCell ref="C36:E36"/>
    <mergeCell ref="C37:E37"/>
    <mergeCell ref="B8:J10"/>
    <mergeCell ref="B7:J7"/>
    <mergeCell ref="B1:J1"/>
    <mergeCell ref="B2:J2"/>
    <mergeCell ref="B3:J3"/>
    <mergeCell ref="B4:J4"/>
    <mergeCell ref="B6:J6"/>
    <mergeCell ref="B5:J5"/>
    <mergeCell ref="C23:E23"/>
    <mergeCell ref="C24:E24"/>
    <mergeCell ref="C27:E27"/>
    <mergeCell ref="C28:E28"/>
    <mergeCell ref="C25:E25"/>
    <mergeCell ref="C26:E26"/>
    <mergeCell ref="B12:B13"/>
    <mergeCell ref="C12:E13"/>
    <mergeCell ref="C35:E35"/>
    <mergeCell ref="J12:J13"/>
    <mergeCell ref="C14:E14"/>
    <mergeCell ref="C31:E31"/>
    <mergeCell ref="C15:J15"/>
    <mergeCell ref="C22:E22"/>
    <mergeCell ref="C18:E18"/>
    <mergeCell ref="C19:E19"/>
    <mergeCell ref="G12:I12"/>
    <mergeCell ref="F12:F13"/>
    <mergeCell ref="C66:E66"/>
    <mergeCell ref="C67:E67"/>
    <mergeCell ref="C16:E16"/>
    <mergeCell ref="C17:E17"/>
    <mergeCell ref="C20:E20"/>
    <mergeCell ref="C21:E21"/>
    <mergeCell ref="C48:E48"/>
    <mergeCell ref="C49:E49"/>
  </mergeCells>
  <printOptions/>
  <pageMargins left="0.2" right="0.5" top="0.49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PageLayoutView="0" workbookViewId="0" topLeftCell="A22">
      <selection activeCell="F52" sqref="F52"/>
    </sheetView>
  </sheetViews>
  <sheetFormatPr defaultColWidth="9.140625" defaultRowHeight="12.75"/>
  <cols>
    <col min="1" max="1" width="1.7109375" style="0" customWidth="1"/>
    <col min="2" max="2" width="6.8515625" style="0" customWidth="1"/>
    <col min="6" max="6" width="25.140625" style="0" customWidth="1"/>
    <col min="7" max="7" width="7.140625" style="0" customWidth="1"/>
  </cols>
  <sheetData>
    <row r="1" spans="1:9" ht="12.75">
      <c r="A1" s="219" t="s">
        <v>215</v>
      </c>
      <c r="B1" s="219"/>
      <c r="C1" s="219"/>
      <c r="D1" s="219"/>
      <c r="E1" s="219"/>
      <c r="F1" s="219"/>
      <c r="G1" s="219"/>
      <c r="H1" s="219"/>
      <c r="I1" s="219"/>
    </row>
    <row r="2" spans="1:9" ht="12.75">
      <c r="A2" s="219" t="s">
        <v>214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19" t="s">
        <v>376</v>
      </c>
      <c r="B3" s="219"/>
      <c r="C3" s="219"/>
      <c r="D3" s="219"/>
      <c r="E3" s="219"/>
      <c r="F3" s="219"/>
      <c r="G3" s="219"/>
      <c r="H3" s="219"/>
      <c r="I3" s="219"/>
    </row>
    <row r="4" spans="1:9" ht="12.75">
      <c r="A4" s="219" t="s">
        <v>211</v>
      </c>
      <c r="B4" s="219"/>
      <c r="C4" s="219"/>
      <c r="D4" s="219"/>
      <c r="E4" s="219"/>
      <c r="F4" s="219"/>
      <c r="G4" s="219"/>
      <c r="H4" s="219"/>
      <c r="I4" s="219"/>
    </row>
    <row r="5" spans="1:9" ht="12.75">
      <c r="A5" s="219" t="s">
        <v>216</v>
      </c>
      <c r="B5" s="219"/>
      <c r="C5" s="219"/>
      <c r="D5" s="219"/>
      <c r="E5" s="219"/>
      <c r="F5" s="219"/>
      <c r="G5" s="219"/>
      <c r="H5" s="219"/>
      <c r="I5" s="219"/>
    </row>
    <row r="6" spans="1:9" ht="12.75">
      <c r="A6" s="219" t="s">
        <v>212</v>
      </c>
      <c r="B6" s="219"/>
      <c r="C6" s="219"/>
      <c r="D6" s="219"/>
      <c r="E6" s="219"/>
      <c r="F6" s="219"/>
      <c r="G6" s="219"/>
      <c r="H6" s="219"/>
      <c r="I6" s="219"/>
    </row>
    <row r="7" spans="2:9" ht="12.75">
      <c r="B7" s="33"/>
      <c r="C7" s="33"/>
      <c r="D7" s="33"/>
      <c r="E7" s="33"/>
      <c r="F7" s="33"/>
      <c r="G7" s="33"/>
      <c r="H7" s="33"/>
      <c r="I7" s="33"/>
    </row>
    <row r="8" spans="2:9" ht="12.75">
      <c r="B8" s="33"/>
      <c r="C8" s="33"/>
      <c r="D8" s="33"/>
      <c r="E8" s="33"/>
      <c r="F8" s="33"/>
      <c r="G8" s="33"/>
      <c r="H8" s="33"/>
      <c r="I8" s="33"/>
    </row>
    <row r="9" spans="2:9" ht="12.75">
      <c r="B9" s="33"/>
      <c r="C9" s="34" t="s">
        <v>172</v>
      </c>
      <c r="D9" s="34"/>
      <c r="F9" s="33"/>
      <c r="G9" s="33"/>
      <c r="H9" s="33"/>
      <c r="I9" s="33"/>
    </row>
    <row r="10" spans="2:9" ht="12.75">
      <c r="B10" s="33"/>
      <c r="C10" s="33"/>
      <c r="D10" s="34"/>
      <c r="E10" s="33"/>
      <c r="F10" s="33"/>
      <c r="G10" s="33"/>
      <c r="H10" s="33"/>
      <c r="I10" s="33"/>
    </row>
    <row r="11" spans="2:9" ht="12.75">
      <c r="B11" s="33"/>
      <c r="C11" s="33"/>
      <c r="D11" s="34" t="s">
        <v>217</v>
      </c>
      <c r="E11" s="33"/>
      <c r="F11" s="33"/>
      <c r="G11" s="33"/>
      <c r="H11" s="33"/>
      <c r="I11" s="33"/>
    </row>
    <row r="12" spans="2:9" ht="12.75">
      <c r="B12" s="33"/>
      <c r="C12" s="33"/>
      <c r="D12" s="33"/>
      <c r="E12" s="33"/>
      <c r="F12" s="33"/>
      <c r="G12" s="33"/>
      <c r="H12" s="33"/>
      <c r="I12" s="33"/>
    </row>
    <row r="13" spans="2:9" ht="13.5" thickBot="1">
      <c r="B13" s="33"/>
      <c r="C13" s="33"/>
      <c r="D13" s="33"/>
      <c r="E13" s="33"/>
      <c r="F13" s="33"/>
      <c r="G13" s="33" t="s">
        <v>6</v>
      </c>
      <c r="H13" s="33"/>
      <c r="I13" s="33"/>
    </row>
    <row r="14" spans="2:9" ht="12.75">
      <c r="B14" s="142"/>
      <c r="C14" s="143"/>
      <c r="D14" s="144"/>
      <c r="E14" s="144"/>
      <c r="F14" s="145"/>
      <c r="G14" s="146"/>
      <c r="H14" s="147" t="s">
        <v>127</v>
      </c>
      <c r="I14" s="148"/>
    </row>
    <row r="15" spans="2:9" ht="12.75">
      <c r="B15" s="149" t="s">
        <v>128</v>
      </c>
      <c r="C15" s="150"/>
      <c r="D15" s="151" t="s">
        <v>129</v>
      </c>
      <c r="E15" s="151"/>
      <c r="F15" s="152"/>
      <c r="G15" s="153" t="s">
        <v>128</v>
      </c>
      <c r="H15" s="154" t="s">
        <v>131</v>
      </c>
      <c r="I15" s="155" t="s">
        <v>132</v>
      </c>
    </row>
    <row r="16" spans="2:9" ht="12.75">
      <c r="B16" s="156" t="s">
        <v>133</v>
      </c>
      <c r="C16" s="157"/>
      <c r="D16" s="37"/>
      <c r="E16" s="37"/>
      <c r="F16" s="158"/>
      <c r="G16" s="159" t="s">
        <v>134</v>
      </c>
      <c r="H16" s="159" t="s">
        <v>135</v>
      </c>
      <c r="I16" s="160" t="s">
        <v>135</v>
      </c>
    </row>
    <row r="17" spans="2:9" ht="12.75">
      <c r="B17" s="161">
        <v>1</v>
      </c>
      <c r="C17" s="150"/>
      <c r="D17" s="151"/>
      <c r="E17" s="151">
        <v>2</v>
      </c>
      <c r="F17" s="152"/>
      <c r="G17" s="153">
        <v>3</v>
      </c>
      <c r="H17" s="153">
        <v>4</v>
      </c>
      <c r="I17" s="162">
        <v>5</v>
      </c>
    </row>
    <row r="18" spans="2:9" ht="12.75">
      <c r="B18" s="163"/>
      <c r="C18" s="164" t="s">
        <v>136</v>
      </c>
      <c r="D18" s="165"/>
      <c r="E18" s="165"/>
      <c r="F18" s="166"/>
      <c r="G18" s="167"/>
      <c r="H18" s="168"/>
      <c r="I18" s="169"/>
    </row>
    <row r="19" spans="2:9" ht="12.75">
      <c r="B19" s="170" t="s">
        <v>137</v>
      </c>
      <c r="C19" s="171" t="s">
        <v>138</v>
      </c>
      <c r="D19" s="172"/>
      <c r="E19" s="172"/>
      <c r="F19" s="173"/>
      <c r="G19" s="174">
        <v>400</v>
      </c>
      <c r="H19" s="175">
        <f>'БИЛАНС УСПЈЕХА'!I118</f>
        <v>746218</v>
      </c>
      <c r="I19" s="176">
        <f>'БИЛАНС УСПЈЕХА'!J118</f>
        <v>1065971</v>
      </c>
    </row>
    <row r="20" spans="2:9" ht="12.75">
      <c r="B20" s="177" t="s">
        <v>139</v>
      </c>
      <c r="C20" s="178" t="s">
        <v>140</v>
      </c>
      <c r="D20" s="179"/>
      <c r="E20" s="179"/>
      <c r="F20" s="180"/>
      <c r="G20" s="181">
        <v>401</v>
      </c>
      <c r="H20" s="182">
        <f>SUM(H21+H23+H24+H25+H26+H27)</f>
        <v>0</v>
      </c>
      <c r="I20" s="183">
        <f>SUM(I21+I23+I24+I25+I26+I27)</f>
        <v>0</v>
      </c>
    </row>
    <row r="21" spans="2:9" ht="12.75">
      <c r="B21" s="184" t="s">
        <v>123</v>
      </c>
      <c r="C21" s="185" t="s">
        <v>141</v>
      </c>
      <c r="D21" s="186"/>
      <c r="E21" s="186"/>
      <c r="F21" s="187"/>
      <c r="G21" s="188">
        <v>402</v>
      </c>
      <c r="H21" s="189"/>
      <c r="I21" s="190"/>
    </row>
    <row r="22" spans="2:9" ht="12.75">
      <c r="B22" s="191"/>
      <c r="C22" s="192" t="s">
        <v>142</v>
      </c>
      <c r="D22" s="193"/>
      <c r="E22" s="193"/>
      <c r="F22" s="194"/>
      <c r="G22" s="195"/>
      <c r="H22" s="196"/>
      <c r="I22" s="197"/>
    </row>
    <row r="23" spans="2:9" ht="12.75">
      <c r="B23" s="191" t="s">
        <v>124</v>
      </c>
      <c r="C23" s="192" t="s">
        <v>143</v>
      </c>
      <c r="D23" s="193"/>
      <c r="E23" s="193"/>
      <c r="F23" s="194"/>
      <c r="G23" s="195">
        <v>403</v>
      </c>
      <c r="H23" s="196"/>
      <c r="I23" s="197"/>
    </row>
    <row r="24" spans="2:9" ht="12.75">
      <c r="B24" s="198" t="s">
        <v>144</v>
      </c>
      <c r="C24" s="199" t="s">
        <v>145</v>
      </c>
      <c r="D24" s="200"/>
      <c r="E24" s="200"/>
      <c r="F24" s="201"/>
      <c r="G24" s="202">
        <v>404</v>
      </c>
      <c r="H24" s="203"/>
      <c r="I24" s="204"/>
    </row>
    <row r="25" spans="2:9" ht="12.75">
      <c r="B25" s="198" t="s">
        <v>125</v>
      </c>
      <c r="C25" s="199" t="s">
        <v>146</v>
      </c>
      <c r="D25" s="200"/>
      <c r="E25" s="200"/>
      <c r="F25" s="201"/>
      <c r="G25" s="202">
        <v>405</v>
      </c>
      <c r="H25" s="203"/>
      <c r="I25" s="204"/>
    </row>
    <row r="26" spans="2:9" ht="12.75">
      <c r="B26" s="191" t="s">
        <v>126</v>
      </c>
      <c r="C26" s="192" t="s">
        <v>147</v>
      </c>
      <c r="D26" s="193"/>
      <c r="E26" s="193"/>
      <c r="F26" s="194"/>
      <c r="G26" s="195">
        <v>406</v>
      </c>
      <c r="H26" s="196"/>
      <c r="I26" s="197"/>
    </row>
    <row r="27" spans="2:9" ht="12.75">
      <c r="B27" s="184" t="s">
        <v>148</v>
      </c>
      <c r="C27" s="185" t="s">
        <v>149</v>
      </c>
      <c r="D27" s="186"/>
      <c r="E27" s="186"/>
      <c r="F27" s="187"/>
      <c r="G27" s="188">
        <v>407</v>
      </c>
      <c r="H27" s="182"/>
      <c r="I27" s="183"/>
    </row>
    <row r="28" spans="2:9" ht="12.75">
      <c r="B28" s="184" t="s">
        <v>150</v>
      </c>
      <c r="C28" s="205" t="s">
        <v>151</v>
      </c>
      <c r="D28" s="186"/>
      <c r="E28" s="186"/>
      <c r="F28" s="186"/>
      <c r="G28" s="188">
        <v>408</v>
      </c>
      <c r="H28" s="203">
        <f>SUM(H29+H30+H31+H32+H33)</f>
        <v>0</v>
      </c>
      <c r="I28" s="204">
        <f>SUM(I29+I30+I31+I32+I33)</f>
        <v>0</v>
      </c>
    </row>
    <row r="29" spans="2:9" ht="12.75">
      <c r="B29" s="184" t="s">
        <v>123</v>
      </c>
      <c r="C29" s="186" t="s">
        <v>152</v>
      </c>
      <c r="D29" s="186"/>
      <c r="E29" s="186"/>
      <c r="F29" s="186"/>
      <c r="G29" s="188">
        <v>409</v>
      </c>
      <c r="H29" s="203"/>
      <c r="I29" s="204"/>
    </row>
    <row r="30" spans="2:9" ht="12.75">
      <c r="B30" s="184" t="s">
        <v>124</v>
      </c>
      <c r="C30" s="199" t="s">
        <v>153</v>
      </c>
      <c r="D30" s="186"/>
      <c r="E30" s="186"/>
      <c r="F30" s="186"/>
      <c r="G30" s="188">
        <v>410</v>
      </c>
      <c r="H30" s="203"/>
      <c r="I30" s="204"/>
    </row>
    <row r="31" spans="2:9" ht="12.75">
      <c r="B31" s="184" t="s">
        <v>144</v>
      </c>
      <c r="C31" s="199" t="s">
        <v>154</v>
      </c>
      <c r="D31" s="186"/>
      <c r="E31" s="186"/>
      <c r="F31" s="186"/>
      <c r="G31" s="188">
        <v>411</v>
      </c>
      <c r="H31" s="203"/>
      <c r="I31" s="204"/>
    </row>
    <row r="32" spans="2:9" ht="12.75">
      <c r="B32" s="184" t="s">
        <v>125</v>
      </c>
      <c r="C32" s="192" t="s">
        <v>155</v>
      </c>
      <c r="D32" s="186"/>
      <c r="E32" s="186"/>
      <c r="F32" s="186"/>
      <c r="G32" s="188">
        <v>412</v>
      </c>
      <c r="H32" s="182"/>
      <c r="I32" s="183"/>
    </row>
    <row r="33" spans="2:9" ht="12.75">
      <c r="B33" s="198" t="s">
        <v>126</v>
      </c>
      <c r="C33" s="199" t="s">
        <v>156</v>
      </c>
      <c r="D33" s="200"/>
      <c r="E33" s="200"/>
      <c r="F33" s="200"/>
      <c r="G33" s="202">
        <v>413</v>
      </c>
      <c r="H33" s="203"/>
      <c r="I33" s="204"/>
    </row>
    <row r="34" spans="2:9" ht="12.75">
      <c r="B34" s="177" t="s">
        <v>157</v>
      </c>
      <c r="C34" s="206" t="s">
        <v>175</v>
      </c>
      <c r="D34" s="179"/>
      <c r="E34" s="179"/>
      <c r="F34" s="179"/>
      <c r="G34" s="181">
        <v>414</v>
      </c>
      <c r="H34" s="182">
        <f>SUM(H20-H28)</f>
        <v>0</v>
      </c>
      <c r="I34" s="183">
        <f>SUM(I20-I28)</f>
        <v>0</v>
      </c>
    </row>
    <row r="35" spans="2:9" ht="12.75">
      <c r="B35" s="184" t="s">
        <v>176</v>
      </c>
      <c r="C35" s="207" t="s">
        <v>177</v>
      </c>
      <c r="D35" s="186"/>
      <c r="E35" s="186"/>
      <c r="F35" s="187"/>
      <c r="G35" s="188">
        <v>415</v>
      </c>
      <c r="H35" s="189"/>
      <c r="I35" s="190"/>
    </row>
    <row r="36" spans="2:9" ht="12.75">
      <c r="B36" s="177"/>
      <c r="C36" s="178" t="s">
        <v>178</v>
      </c>
      <c r="D36" s="179"/>
      <c r="E36" s="179"/>
      <c r="F36" s="180"/>
      <c r="G36" s="181"/>
      <c r="H36" s="182"/>
      <c r="I36" s="183"/>
    </row>
    <row r="37" spans="2:9" ht="12.75">
      <c r="B37" s="184" t="s">
        <v>179</v>
      </c>
      <c r="C37" s="207" t="s">
        <v>180</v>
      </c>
      <c r="D37" s="186"/>
      <c r="E37" s="186"/>
      <c r="F37" s="187"/>
      <c r="G37" s="188">
        <v>416</v>
      </c>
      <c r="H37" s="189">
        <f>SUM(H34-H35)</f>
        <v>0</v>
      </c>
      <c r="I37" s="190">
        <f>SUM(I34-I35)</f>
        <v>0</v>
      </c>
    </row>
    <row r="38" spans="2:9" ht="12.75">
      <c r="B38" s="177"/>
      <c r="C38" s="178" t="s">
        <v>181</v>
      </c>
      <c r="D38" s="179"/>
      <c r="E38" s="179"/>
      <c r="F38" s="180"/>
      <c r="G38" s="181"/>
      <c r="H38" s="182"/>
      <c r="I38" s="183"/>
    </row>
    <row r="39" spans="2:9" ht="12.75">
      <c r="B39" s="184" t="s">
        <v>182</v>
      </c>
      <c r="C39" s="207" t="s">
        <v>183</v>
      </c>
      <c r="D39" s="186"/>
      <c r="E39" s="186"/>
      <c r="F39" s="187"/>
      <c r="G39" s="188"/>
      <c r="H39" s="189"/>
      <c r="I39" s="190"/>
    </row>
    <row r="40" spans="2:9" ht="12.75">
      <c r="B40" s="177" t="s">
        <v>139</v>
      </c>
      <c r="C40" s="178" t="s">
        <v>184</v>
      </c>
      <c r="D40" s="179"/>
      <c r="E40" s="179"/>
      <c r="F40" s="180"/>
      <c r="G40" s="181">
        <v>417</v>
      </c>
      <c r="H40" s="182">
        <f>H19</f>
        <v>746218</v>
      </c>
      <c r="I40" s="183">
        <f>SUM(I19+I37)</f>
        <v>1065971</v>
      </c>
    </row>
    <row r="41" spans="2:9" ht="12.75">
      <c r="B41" s="177"/>
      <c r="C41" s="178" t="s">
        <v>185</v>
      </c>
      <c r="D41" s="179"/>
      <c r="E41" s="179"/>
      <c r="F41" s="180"/>
      <c r="G41" s="181"/>
      <c r="H41" s="182"/>
      <c r="I41" s="183"/>
    </row>
    <row r="42" spans="2:9" ht="12.75">
      <c r="B42" s="184" t="s">
        <v>150</v>
      </c>
      <c r="C42" s="207" t="s">
        <v>186</v>
      </c>
      <c r="D42" s="186"/>
      <c r="E42" s="186"/>
      <c r="F42" s="187"/>
      <c r="G42" s="188">
        <v>418</v>
      </c>
      <c r="H42" s="189"/>
      <c r="I42" s="190"/>
    </row>
    <row r="43" spans="2:9" ht="13.5" thickBot="1">
      <c r="B43" s="208"/>
      <c r="C43" s="209" t="s">
        <v>185</v>
      </c>
      <c r="D43" s="210"/>
      <c r="E43" s="210"/>
      <c r="F43" s="211"/>
      <c r="G43" s="212"/>
      <c r="H43" s="213"/>
      <c r="I43" s="214"/>
    </row>
    <row r="44" spans="2:9" ht="12.75">
      <c r="B44" s="33"/>
      <c r="C44" s="33"/>
      <c r="D44" s="33"/>
      <c r="E44" s="33"/>
      <c r="F44" s="33"/>
      <c r="G44" s="33"/>
      <c r="H44" s="33"/>
      <c r="I44" s="33"/>
    </row>
    <row r="45" spans="2:9" ht="12.75">
      <c r="B45" s="33"/>
      <c r="C45" s="33"/>
      <c r="D45" s="33"/>
      <c r="E45" s="33"/>
      <c r="F45" s="33"/>
      <c r="G45" s="33"/>
      <c r="H45" s="33"/>
      <c r="I45" s="33"/>
    </row>
    <row r="46" spans="2:10" ht="12.75">
      <c r="B46" s="215"/>
      <c r="C46" s="140"/>
      <c r="D46" s="140"/>
      <c r="E46" s="140"/>
      <c r="F46" s="140" t="s">
        <v>187</v>
      </c>
      <c r="G46" s="215"/>
      <c r="H46" s="215"/>
      <c r="I46" s="215"/>
      <c r="J46" s="138"/>
    </row>
    <row r="47" spans="2:10" ht="12.75">
      <c r="B47" s="216" t="s">
        <v>218</v>
      </c>
      <c r="C47" s="139"/>
      <c r="D47" s="139"/>
      <c r="E47" s="217" t="s">
        <v>373</v>
      </c>
      <c r="F47" s="139"/>
      <c r="G47" s="218" t="s">
        <v>375</v>
      </c>
      <c r="H47" s="218"/>
      <c r="I47" s="217"/>
      <c r="J47" s="138"/>
    </row>
    <row r="48" spans="2:10" ht="12.75">
      <c r="B48" s="216"/>
      <c r="C48" s="139"/>
      <c r="D48" s="139"/>
      <c r="E48" s="139" t="s">
        <v>374</v>
      </c>
      <c r="F48" s="139"/>
      <c r="G48" s="217"/>
      <c r="H48" s="217"/>
      <c r="I48" s="217"/>
      <c r="J48" s="138"/>
    </row>
    <row r="49" spans="2:10" ht="12.75">
      <c r="B49" s="218" t="s">
        <v>881</v>
      </c>
      <c r="C49" s="139"/>
      <c r="D49" s="139"/>
      <c r="E49" s="139"/>
      <c r="F49" s="139"/>
      <c r="G49" s="217"/>
      <c r="H49" s="217"/>
      <c r="I49" s="217"/>
      <c r="J49" s="138"/>
    </row>
    <row r="50" spans="2:10" ht="12.75">
      <c r="B50" s="217"/>
      <c r="C50" s="139"/>
      <c r="D50" s="139"/>
      <c r="E50" s="141"/>
      <c r="F50" s="139"/>
      <c r="G50" s="218" t="s">
        <v>188</v>
      </c>
      <c r="H50" s="217"/>
      <c r="I50" s="217"/>
      <c r="J50" s="138"/>
    </row>
    <row r="51" spans="2:10" ht="12.75">
      <c r="B51" s="217"/>
      <c r="C51" s="139"/>
      <c r="D51" s="139"/>
      <c r="E51" s="139"/>
      <c r="F51" s="139"/>
      <c r="G51" s="217"/>
      <c r="H51" s="217"/>
      <c r="I51" s="217"/>
      <c r="J51" s="138"/>
    </row>
    <row r="52" spans="2:9" ht="12.75">
      <c r="B52" s="33"/>
      <c r="C52" s="33"/>
      <c r="D52" s="33"/>
      <c r="E52" s="33"/>
      <c r="F52" s="33"/>
      <c r="G52" s="33"/>
      <c r="H52" s="33"/>
      <c r="I52" s="33"/>
    </row>
    <row r="53" spans="2:9" ht="12.75">
      <c r="B53" s="33"/>
      <c r="C53" s="33"/>
      <c r="D53" s="33"/>
      <c r="E53" s="33"/>
      <c r="F53" s="33"/>
      <c r="G53" s="33"/>
      <c r="H53" s="33"/>
      <c r="I5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M137"/>
  <sheetViews>
    <sheetView zoomScalePageLayoutView="0" workbookViewId="0" topLeftCell="A127">
      <selection activeCell="B8" sqref="B8:J8"/>
    </sheetView>
  </sheetViews>
  <sheetFormatPr defaultColWidth="9.140625" defaultRowHeight="12.75"/>
  <cols>
    <col min="1" max="1" width="2.28125" style="1" customWidth="1"/>
    <col min="2" max="7" width="9.140625" style="1" customWidth="1"/>
    <col min="8" max="8" width="8.28125" style="1" customWidth="1"/>
    <col min="9" max="10" width="10.7109375" style="1" customWidth="1"/>
    <col min="11" max="16384" width="9.140625" style="1" customWidth="1"/>
  </cols>
  <sheetData>
    <row r="1" spans="2:10" ht="12.75">
      <c r="B1" s="428" t="s">
        <v>215</v>
      </c>
      <c r="C1" s="428"/>
      <c r="D1" s="428"/>
      <c r="E1" s="428"/>
      <c r="F1" s="428"/>
      <c r="G1" s="428"/>
      <c r="H1" s="428"/>
      <c r="I1" s="428"/>
      <c r="J1" s="428"/>
    </row>
    <row r="2" spans="2:10" ht="12.75">
      <c r="B2" s="428" t="s">
        <v>214</v>
      </c>
      <c r="C2" s="428"/>
      <c r="D2" s="428"/>
      <c r="E2" s="428"/>
      <c r="F2" s="428"/>
      <c r="G2" s="428"/>
      <c r="H2" s="428"/>
      <c r="I2" s="428"/>
      <c r="J2" s="428"/>
    </row>
    <row r="3" spans="2:10" ht="12.75">
      <c r="B3" s="334" t="s">
        <v>210</v>
      </c>
      <c r="C3" s="334"/>
      <c r="D3" s="334"/>
      <c r="E3" s="334"/>
      <c r="F3" s="334"/>
      <c r="G3" s="334"/>
      <c r="H3" s="334"/>
      <c r="I3" s="334"/>
      <c r="J3" s="334"/>
    </row>
    <row r="4" spans="2:10" ht="12.75">
      <c r="B4" s="428" t="s">
        <v>211</v>
      </c>
      <c r="C4" s="428"/>
      <c r="D4" s="428"/>
      <c r="E4" s="428"/>
      <c r="F4" s="428"/>
      <c r="G4" s="428"/>
      <c r="H4" s="428"/>
      <c r="I4" s="428"/>
      <c r="J4" s="428"/>
    </row>
    <row r="5" spans="2:10" ht="12.75">
      <c r="B5" s="428" t="s">
        <v>216</v>
      </c>
      <c r="C5" s="428"/>
      <c r="D5" s="428"/>
      <c r="E5" s="428"/>
      <c r="F5" s="428"/>
      <c r="G5" s="428"/>
      <c r="H5" s="428"/>
      <c r="I5" s="428"/>
      <c r="J5" s="428"/>
    </row>
    <row r="6" spans="2:10" ht="12.75">
      <c r="B6" s="428" t="s">
        <v>212</v>
      </c>
      <c r="C6" s="428"/>
      <c r="D6" s="428"/>
      <c r="E6" s="428"/>
      <c r="F6" s="428"/>
      <c r="G6" s="428"/>
      <c r="H6" s="428"/>
      <c r="I6" s="428"/>
      <c r="J6" s="428"/>
    </row>
    <row r="7" ht="30" customHeight="1">
      <c r="G7" s="26"/>
    </row>
    <row r="8" spans="2:10" ht="16.5" customHeight="1">
      <c r="B8" s="453" t="s">
        <v>377</v>
      </c>
      <c r="C8" s="453"/>
      <c r="D8" s="453"/>
      <c r="E8" s="453"/>
      <c r="F8" s="453"/>
      <c r="G8" s="453"/>
      <c r="H8" s="453"/>
      <c r="I8" s="453"/>
      <c r="J8" s="453"/>
    </row>
    <row r="9" spans="2:10" ht="18" customHeight="1">
      <c r="B9" s="454" t="s">
        <v>167</v>
      </c>
      <c r="C9" s="454"/>
      <c r="D9" s="454"/>
      <c r="E9" s="454"/>
      <c r="F9" s="454"/>
      <c r="G9" s="454"/>
      <c r="H9" s="454"/>
      <c r="I9" s="454"/>
      <c r="J9" s="454"/>
    </row>
    <row r="10" spans="2:10" ht="11.25" customHeight="1">
      <c r="B10" s="333"/>
      <c r="C10" s="333"/>
      <c r="D10" s="333"/>
      <c r="E10" s="333"/>
      <c r="F10" s="333"/>
      <c r="G10" s="333"/>
      <c r="H10" s="333"/>
      <c r="I10" s="333"/>
      <c r="J10" s="333"/>
    </row>
    <row r="12" ht="12.75">
      <c r="J12" s="8" t="s">
        <v>494</v>
      </c>
    </row>
    <row r="13" spans="2:10" ht="19.5" customHeight="1">
      <c r="B13" s="413" t="s">
        <v>692</v>
      </c>
      <c r="C13" s="452" t="s">
        <v>475</v>
      </c>
      <c r="D13" s="452"/>
      <c r="E13" s="452"/>
      <c r="F13" s="452"/>
      <c r="G13" s="452"/>
      <c r="H13" s="413" t="s">
        <v>476</v>
      </c>
      <c r="I13" s="452" t="s">
        <v>693</v>
      </c>
      <c r="J13" s="452"/>
    </row>
    <row r="14" spans="2:10" ht="30" customHeight="1">
      <c r="B14" s="413"/>
      <c r="C14" s="452"/>
      <c r="D14" s="452"/>
      <c r="E14" s="452"/>
      <c r="F14" s="452"/>
      <c r="G14" s="452"/>
      <c r="H14" s="413"/>
      <c r="I14" s="5" t="s">
        <v>694</v>
      </c>
      <c r="J14" s="5" t="s">
        <v>695</v>
      </c>
    </row>
    <row r="15" spans="2:10" ht="12.75">
      <c r="B15" s="21">
        <v>1</v>
      </c>
      <c r="C15" s="447">
        <v>2</v>
      </c>
      <c r="D15" s="447"/>
      <c r="E15" s="447"/>
      <c r="F15" s="447"/>
      <c r="G15" s="447"/>
      <c r="H15" s="3">
        <v>3</v>
      </c>
      <c r="I15" s="3">
        <v>4</v>
      </c>
      <c r="J15" s="3">
        <v>5</v>
      </c>
    </row>
    <row r="16" spans="2:13" ht="12.75">
      <c r="B16" s="21"/>
      <c r="C16" s="416" t="s">
        <v>696</v>
      </c>
      <c r="D16" s="416"/>
      <c r="E16" s="416"/>
      <c r="F16" s="416"/>
      <c r="G16" s="416"/>
      <c r="H16" s="3"/>
      <c r="I16" s="28"/>
      <c r="J16" s="28"/>
      <c r="M16" s="27"/>
    </row>
    <row r="17" spans="2:10" ht="12.75">
      <c r="B17" s="21"/>
      <c r="C17" s="415" t="s">
        <v>697</v>
      </c>
      <c r="D17" s="415"/>
      <c r="E17" s="415"/>
      <c r="F17" s="415"/>
      <c r="G17" s="415"/>
      <c r="H17" s="3"/>
      <c r="I17" s="28"/>
      <c r="J17" s="28"/>
    </row>
    <row r="18" spans="2:10" ht="12.75">
      <c r="B18" s="21"/>
      <c r="C18" s="415" t="s">
        <v>191</v>
      </c>
      <c r="D18" s="415"/>
      <c r="E18" s="415"/>
      <c r="F18" s="415"/>
      <c r="G18" s="415"/>
      <c r="H18" s="3">
        <v>201</v>
      </c>
      <c r="I18" s="28">
        <f>I19+I23+I27+I28-I29+I30-I31+I32</f>
        <v>605336</v>
      </c>
      <c r="J18" s="28">
        <f>J19+J23+J27+J28-J29+J30-J31+J32</f>
        <v>590929</v>
      </c>
    </row>
    <row r="19" spans="2:10" ht="12.75">
      <c r="B19" s="21">
        <v>60</v>
      </c>
      <c r="C19" s="415" t="s">
        <v>698</v>
      </c>
      <c r="D19" s="415"/>
      <c r="E19" s="415"/>
      <c r="F19" s="415"/>
      <c r="G19" s="415"/>
      <c r="H19" s="3">
        <v>202</v>
      </c>
      <c r="I19" s="28">
        <f>SUM(I20:I22)</f>
        <v>0</v>
      </c>
      <c r="J19" s="28">
        <f>SUM(J20:J22)</f>
        <v>0</v>
      </c>
    </row>
    <row r="20" spans="2:10" ht="30" customHeight="1">
      <c r="B20" s="21">
        <v>600</v>
      </c>
      <c r="C20" s="415" t="s">
        <v>699</v>
      </c>
      <c r="D20" s="415"/>
      <c r="E20" s="415"/>
      <c r="F20" s="415"/>
      <c r="G20" s="415"/>
      <c r="H20" s="3">
        <v>203</v>
      </c>
      <c r="I20" s="28"/>
      <c r="J20" s="28"/>
    </row>
    <row r="21" spans="2:10" ht="12.75">
      <c r="B21" s="21">
        <v>601</v>
      </c>
      <c r="C21" s="415" t="s">
        <v>700</v>
      </c>
      <c r="D21" s="415"/>
      <c r="E21" s="415"/>
      <c r="F21" s="415"/>
      <c r="G21" s="415"/>
      <c r="H21" s="3">
        <v>204</v>
      </c>
      <c r="I21" s="28"/>
      <c r="J21" s="28"/>
    </row>
    <row r="22" spans="2:10" ht="12.75">
      <c r="B22" s="21">
        <v>602</v>
      </c>
      <c r="C22" s="415" t="s">
        <v>701</v>
      </c>
      <c r="D22" s="415"/>
      <c r="E22" s="415"/>
      <c r="F22" s="415"/>
      <c r="G22" s="415"/>
      <c r="H22" s="3">
        <v>205</v>
      </c>
      <c r="I22" s="28"/>
      <c r="J22" s="28"/>
    </row>
    <row r="23" spans="2:10" ht="12.75">
      <c r="B23" s="21">
        <v>61</v>
      </c>
      <c r="C23" s="415" t="s">
        <v>702</v>
      </c>
      <c r="D23" s="415"/>
      <c r="E23" s="415"/>
      <c r="F23" s="415"/>
      <c r="G23" s="415"/>
      <c r="H23" s="3">
        <v>206</v>
      </c>
      <c r="I23" s="28">
        <f>SUM(I24:I26)</f>
        <v>605336</v>
      </c>
      <c r="J23" s="28">
        <f>SUM(J24:J26)</f>
        <v>590929</v>
      </c>
    </row>
    <row r="24" spans="2:10" ht="30" customHeight="1">
      <c r="B24" s="21">
        <v>610</v>
      </c>
      <c r="C24" s="415" t="s">
        <v>703</v>
      </c>
      <c r="D24" s="415"/>
      <c r="E24" s="415"/>
      <c r="F24" s="415"/>
      <c r="G24" s="415"/>
      <c r="H24" s="3">
        <v>207</v>
      </c>
      <c r="I24" s="28"/>
      <c r="J24" s="28"/>
    </row>
    <row r="25" spans="2:10" ht="12.75">
      <c r="B25" s="24">
        <v>611</v>
      </c>
      <c r="C25" s="419" t="s">
        <v>704</v>
      </c>
      <c r="D25" s="419"/>
      <c r="E25" s="419"/>
      <c r="F25" s="419"/>
      <c r="G25" s="419"/>
      <c r="H25" s="14">
        <v>208</v>
      </c>
      <c r="I25" s="28">
        <v>605336</v>
      </c>
      <c r="J25" s="28">
        <v>590929</v>
      </c>
    </row>
    <row r="26" spans="2:10" ht="12.75">
      <c r="B26" s="24">
        <v>612</v>
      </c>
      <c r="C26" s="419" t="s">
        <v>705</v>
      </c>
      <c r="D26" s="419"/>
      <c r="E26" s="419"/>
      <c r="F26" s="419"/>
      <c r="G26" s="419"/>
      <c r="H26" s="3">
        <v>209</v>
      </c>
      <c r="I26" s="28"/>
      <c r="J26" s="28"/>
    </row>
    <row r="27" spans="2:10" ht="12.75">
      <c r="B27" s="3">
        <v>62</v>
      </c>
      <c r="C27" s="419" t="s">
        <v>706</v>
      </c>
      <c r="D27" s="419"/>
      <c r="E27" s="419"/>
      <c r="F27" s="419"/>
      <c r="G27" s="419"/>
      <c r="H27" s="3">
        <v>210</v>
      </c>
      <c r="I27" s="28"/>
      <c r="J27" s="28"/>
    </row>
    <row r="28" spans="2:10" ht="12.75">
      <c r="B28" s="3">
        <v>630</v>
      </c>
      <c r="C28" s="419" t="s">
        <v>707</v>
      </c>
      <c r="D28" s="419"/>
      <c r="E28" s="419"/>
      <c r="F28" s="419"/>
      <c r="G28" s="419"/>
      <c r="H28" s="3">
        <v>211</v>
      </c>
      <c r="I28" s="28"/>
      <c r="J28" s="28"/>
    </row>
    <row r="29" spans="2:10" ht="12.75">
      <c r="B29" s="3">
        <v>631</v>
      </c>
      <c r="C29" s="419" t="s">
        <v>708</v>
      </c>
      <c r="D29" s="419"/>
      <c r="E29" s="419"/>
      <c r="F29" s="419"/>
      <c r="G29" s="419"/>
      <c r="H29" s="3">
        <v>212</v>
      </c>
      <c r="I29" s="28"/>
      <c r="J29" s="28"/>
    </row>
    <row r="30" spans="2:10" ht="25.5">
      <c r="B30" s="21" t="s">
        <v>709</v>
      </c>
      <c r="C30" s="415" t="s">
        <v>710</v>
      </c>
      <c r="D30" s="415"/>
      <c r="E30" s="415"/>
      <c r="F30" s="415"/>
      <c r="G30" s="415"/>
      <c r="H30" s="3">
        <v>213</v>
      </c>
      <c r="I30" s="28"/>
      <c r="J30" s="28"/>
    </row>
    <row r="31" spans="2:10" ht="25.5">
      <c r="B31" s="21" t="s">
        <v>711</v>
      </c>
      <c r="C31" s="415" t="s">
        <v>712</v>
      </c>
      <c r="D31" s="415"/>
      <c r="E31" s="415"/>
      <c r="F31" s="415"/>
      <c r="G31" s="415"/>
      <c r="H31" s="3">
        <v>214</v>
      </c>
      <c r="I31" s="28"/>
      <c r="J31" s="28"/>
    </row>
    <row r="32" spans="2:10" ht="25.5">
      <c r="B32" s="21" t="s">
        <v>713</v>
      </c>
      <c r="C32" s="455" t="s">
        <v>714</v>
      </c>
      <c r="D32" s="456"/>
      <c r="E32" s="456"/>
      <c r="F32" s="456"/>
      <c r="G32" s="457"/>
      <c r="H32" s="3">
        <v>215</v>
      </c>
      <c r="I32" s="28"/>
      <c r="J32" s="28">
        <v>0</v>
      </c>
    </row>
    <row r="33" spans="2:10" ht="30" customHeight="1">
      <c r="B33" s="21"/>
      <c r="C33" s="415" t="s">
        <v>715</v>
      </c>
      <c r="D33" s="415"/>
      <c r="E33" s="415"/>
      <c r="F33" s="415"/>
      <c r="G33" s="415"/>
      <c r="H33" s="3">
        <v>216</v>
      </c>
      <c r="I33" s="28">
        <f>I34+I35+I36+I39+I40+I44+I46+I47</f>
        <v>261744</v>
      </c>
      <c r="J33" s="28">
        <f>J34+J35+J36+J39+J40+J44+J46+J47</f>
        <v>272726</v>
      </c>
    </row>
    <row r="34" spans="2:10" ht="25.5">
      <c r="B34" s="21" t="s">
        <v>716</v>
      </c>
      <c r="C34" s="415" t="s">
        <v>717</v>
      </c>
      <c r="D34" s="415"/>
      <c r="E34" s="415"/>
      <c r="F34" s="415"/>
      <c r="G34" s="415"/>
      <c r="H34" s="3">
        <v>217</v>
      </c>
      <c r="I34" s="28"/>
      <c r="J34" s="28"/>
    </row>
    <row r="35" spans="2:10" ht="25.5">
      <c r="B35" s="21" t="s">
        <v>718</v>
      </c>
      <c r="C35" s="415" t="s">
        <v>719</v>
      </c>
      <c r="D35" s="415"/>
      <c r="E35" s="415"/>
      <c r="F35" s="415"/>
      <c r="G35" s="415"/>
      <c r="H35" s="3">
        <v>218</v>
      </c>
      <c r="I35" s="28">
        <v>7397</v>
      </c>
      <c r="J35" s="28">
        <v>12594</v>
      </c>
    </row>
    <row r="36" spans="2:10" ht="30" customHeight="1">
      <c r="B36" s="21">
        <v>52</v>
      </c>
      <c r="C36" s="415" t="s">
        <v>720</v>
      </c>
      <c r="D36" s="415"/>
      <c r="E36" s="415"/>
      <c r="F36" s="415"/>
      <c r="G36" s="415"/>
      <c r="H36" s="3">
        <v>219</v>
      </c>
      <c r="I36" s="28">
        <f>I37+I38</f>
        <v>183479</v>
      </c>
      <c r="J36" s="28">
        <f>J37+J38</f>
        <v>187906</v>
      </c>
    </row>
    <row r="37" spans="2:10" ht="25.5">
      <c r="B37" s="21" t="s">
        <v>721</v>
      </c>
      <c r="C37" s="415" t="s">
        <v>722</v>
      </c>
      <c r="D37" s="415"/>
      <c r="E37" s="415"/>
      <c r="F37" s="415"/>
      <c r="G37" s="415"/>
      <c r="H37" s="3">
        <v>220</v>
      </c>
      <c r="I37" s="28">
        <v>152429</v>
      </c>
      <c r="J37" s="28">
        <v>160674</v>
      </c>
    </row>
    <row r="38" spans="2:10" ht="25.5">
      <c r="B38" s="21" t="s">
        <v>723</v>
      </c>
      <c r="C38" s="415" t="s">
        <v>724</v>
      </c>
      <c r="D38" s="415"/>
      <c r="E38" s="415"/>
      <c r="F38" s="415"/>
      <c r="G38" s="415"/>
      <c r="H38" s="3">
        <v>221</v>
      </c>
      <c r="I38" s="28">
        <v>31050</v>
      </c>
      <c r="J38" s="28">
        <v>27232</v>
      </c>
    </row>
    <row r="39" spans="2:10" ht="25.5">
      <c r="B39" s="21" t="s">
        <v>725</v>
      </c>
      <c r="C39" s="415" t="s">
        <v>726</v>
      </c>
      <c r="D39" s="415"/>
      <c r="E39" s="415"/>
      <c r="F39" s="415"/>
      <c r="G39" s="415"/>
      <c r="H39" s="3">
        <v>222</v>
      </c>
      <c r="I39" s="28">
        <v>38082</v>
      </c>
      <c r="J39" s="28">
        <v>37456</v>
      </c>
    </row>
    <row r="40" spans="2:10" ht="12.75">
      <c r="B40" s="21">
        <v>54</v>
      </c>
      <c r="C40" s="415" t="s">
        <v>727</v>
      </c>
      <c r="D40" s="415"/>
      <c r="E40" s="415"/>
      <c r="F40" s="415"/>
      <c r="G40" s="415"/>
      <c r="H40" s="3">
        <v>223</v>
      </c>
      <c r="I40" s="28">
        <f>I41+I42</f>
        <v>399</v>
      </c>
      <c r="J40" s="28">
        <f>J41+J42</f>
        <v>342</v>
      </c>
    </row>
    <row r="41" spans="2:10" ht="12.75">
      <c r="B41" s="21">
        <v>540</v>
      </c>
      <c r="C41" s="415" t="s">
        <v>728</v>
      </c>
      <c r="D41" s="415"/>
      <c r="E41" s="415"/>
      <c r="F41" s="415"/>
      <c r="G41" s="415"/>
      <c r="H41" s="3">
        <v>224</v>
      </c>
      <c r="I41" s="28">
        <v>399</v>
      </c>
      <c r="J41" s="28">
        <v>342</v>
      </c>
    </row>
    <row r="42" spans="2:10" ht="25.5" customHeight="1">
      <c r="B42" s="458" t="s">
        <v>729</v>
      </c>
      <c r="C42" s="415" t="s">
        <v>730</v>
      </c>
      <c r="D42" s="415"/>
      <c r="E42" s="415"/>
      <c r="F42" s="415"/>
      <c r="G42" s="415"/>
      <c r="H42" s="447">
        <v>225</v>
      </c>
      <c r="I42" s="441"/>
      <c r="J42" s="441"/>
    </row>
    <row r="43" spans="2:10" ht="12.75" customHeight="1">
      <c r="B43" s="458"/>
      <c r="C43" s="415"/>
      <c r="D43" s="415"/>
      <c r="E43" s="415"/>
      <c r="F43" s="415"/>
      <c r="G43" s="415"/>
      <c r="H43" s="447"/>
      <c r="I43" s="441"/>
      <c r="J43" s="441"/>
    </row>
    <row r="44" spans="2:10" ht="12.75">
      <c r="B44" s="458" t="s">
        <v>731</v>
      </c>
      <c r="C44" s="415" t="s">
        <v>732</v>
      </c>
      <c r="D44" s="415"/>
      <c r="E44" s="415"/>
      <c r="F44" s="415"/>
      <c r="G44" s="415"/>
      <c r="H44" s="447">
        <v>226</v>
      </c>
      <c r="I44" s="441">
        <f>19722+5549</f>
        <v>25271</v>
      </c>
      <c r="J44" s="441">
        <v>28074</v>
      </c>
    </row>
    <row r="45" spans="2:10" ht="12.75">
      <c r="B45" s="458"/>
      <c r="C45" s="458" t="s">
        <v>733</v>
      </c>
      <c r="D45" s="458"/>
      <c r="E45" s="458"/>
      <c r="F45" s="458"/>
      <c r="G45" s="458"/>
      <c r="H45" s="447"/>
      <c r="I45" s="441"/>
      <c r="J45" s="441"/>
    </row>
    <row r="46" spans="2:10" ht="12.75">
      <c r="B46" s="21">
        <v>555</v>
      </c>
      <c r="C46" s="415" t="s">
        <v>734</v>
      </c>
      <c r="D46" s="415"/>
      <c r="E46" s="415"/>
      <c r="F46" s="415"/>
      <c r="G46" s="415"/>
      <c r="H46" s="3">
        <v>227</v>
      </c>
      <c r="I46" s="28">
        <v>7116</v>
      </c>
      <c r="J46" s="28">
        <v>6354</v>
      </c>
    </row>
    <row r="47" spans="2:10" ht="12.75">
      <c r="B47" s="21">
        <v>556</v>
      </c>
      <c r="C47" s="415" t="s">
        <v>735</v>
      </c>
      <c r="D47" s="415"/>
      <c r="E47" s="415"/>
      <c r="F47" s="415"/>
      <c r="G47" s="415"/>
      <c r="H47" s="3">
        <v>228</v>
      </c>
      <c r="I47" s="28"/>
      <c r="J47" s="28"/>
    </row>
    <row r="48" spans="2:10" ht="12.75">
      <c r="B48" s="3"/>
      <c r="C48" s="416" t="s">
        <v>736</v>
      </c>
      <c r="D48" s="416"/>
      <c r="E48" s="416"/>
      <c r="F48" s="416"/>
      <c r="G48" s="416"/>
      <c r="H48" s="3">
        <v>229</v>
      </c>
      <c r="I48" s="28">
        <f>I18-I33</f>
        <v>343592</v>
      </c>
      <c r="J48" s="28">
        <f>J18-J33</f>
        <v>318203</v>
      </c>
    </row>
    <row r="49" spans="2:10" ht="12.75">
      <c r="B49" s="3"/>
      <c r="C49" s="416" t="s">
        <v>737</v>
      </c>
      <c r="D49" s="416"/>
      <c r="E49" s="416"/>
      <c r="F49" s="416"/>
      <c r="G49" s="416"/>
      <c r="H49" s="3">
        <v>230</v>
      </c>
      <c r="I49" s="28">
        <v>0</v>
      </c>
      <c r="J49" s="28"/>
    </row>
    <row r="50" spans="2:10" ht="12.75">
      <c r="B50" s="447">
        <v>66</v>
      </c>
      <c r="C50" s="416" t="s">
        <v>738</v>
      </c>
      <c r="D50" s="416"/>
      <c r="E50" s="416"/>
      <c r="F50" s="416"/>
      <c r="G50" s="416"/>
      <c r="H50" s="447">
        <v>231</v>
      </c>
      <c r="I50" s="445">
        <f>SUM(I52:I57)</f>
        <v>457163</v>
      </c>
      <c r="J50" s="445">
        <f>SUM(J52:J57)</f>
        <v>799124</v>
      </c>
    </row>
    <row r="51" spans="2:10" ht="12.75">
      <c r="B51" s="447"/>
      <c r="C51" s="415" t="s">
        <v>739</v>
      </c>
      <c r="D51" s="415"/>
      <c r="E51" s="415"/>
      <c r="F51" s="415"/>
      <c r="G51" s="415"/>
      <c r="H51" s="447"/>
      <c r="I51" s="446"/>
      <c r="J51" s="446"/>
    </row>
    <row r="52" spans="2:10" ht="12.75">
      <c r="B52" s="21">
        <v>660</v>
      </c>
      <c r="C52" s="415" t="s">
        <v>740</v>
      </c>
      <c r="D52" s="415"/>
      <c r="E52" s="415"/>
      <c r="F52" s="415"/>
      <c r="G52" s="415"/>
      <c r="H52" s="3">
        <v>232</v>
      </c>
      <c r="I52" s="28"/>
      <c r="J52" s="28"/>
    </row>
    <row r="53" spans="2:10" ht="12.75">
      <c r="B53" s="21">
        <v>661</v>
      </c>
      <c r="C53" s="415" t="s">
        <v>741</v>
      </c>
      <c r="D53" s="415"/>
      <c r="E53" s="415"/>
      <c r="F53" s="415"/>
      <c r="G53" s="415"/>
      <c r="H53" s="3">
        <v>233</v>
      </c>
      <c r="I53" s="28">
        <v>32960</v>
      </c>
      <c r="J53" s="28">
        <v>14797</v>
      </c>
    </row>
    <row r="54" spans="2:10" ht="12.75">
      <c r="B54" s="21">
        <v>662</v>
      </c>
      <c r="C54" s="415" t="s">
        <v>742</v>
      </c>
      <c r="D54" s="415"/>
      <c r="E54" s="415"/>
      <c r="F54" s="415"/>
      <c r="G54" s="415"/>
      <c r="H54" s="3">
        <v>234</v>
      </c>
      <c r="I54" s="28"/>
      <c r="J54" s="28"/>
    </row>
    <row r="55" spans="2:10" ht="12.75">
      <c r="B55" s="21">
        <v>663</v>
      </c>
      <c r="C55" s="415" t="s">
        <v>743</v>
      </c>
      <c r="D55" s="415"/>
      <c r="E55" s="415"/>
      <c r="F55" s="415"/>
      <c r="G55" s="415"/>
      <c r="H55" s="3">
        <v>235</v>
      </c>
      <c r="I55" s="28"/>
      <c r="J55" s="28"/>
    </row>
    <row r="56" spans="2:10" ht="12.75">
      <c r="B56" s="21">
        <v>664</v>
      </c>
      <c r="C56" s="415" t="s">
        <v>744</v>
      </c>
      <c r="D56" s="415"/>
      <c r="E56" s="415"/>
      <c r="F56" s="415"/>
      <c r="G56" s="415"/>
      <c r="H56" s="3">
        <v>236</v>
      </c>
      <c r="I56" s="28"/>
      <c r="J56" s="28"/>
    </row>
    <row r="57" spans="2:10" ht="12.75">
      <c r="B57" s="21">
        <v>669</v>
      </c>
      <c r="C57" s="415" t="s">
        <v>745</v>
      </c>
      <c r="D57" s="415"/>
      <c r="E57" s="415"/>
      <c r="F57" s="415"/>
      <c r="G57" s="415"/>
      <c r="H57" s="3">
        <v>237</v>
      </c>
      <c r="I57" s="28">
        <v>424203</v>
      </c>
      <c r="J57" s="28">
        <v>784327</v>
      </c>
    </row>
    <row r="58" spans="2:10" ht="30" customHeight="1">
      <c r="B58" s="3">
        <v>56</v>
      </c>
      <c r="C58" s="415" t="s">
        <v>746</v>
      </c>
      <c r="D58" s="415"/>
      <c r="E58" s="415"/>
      <c r="F58" s="415"/>
      <c r="G58" s="415"/>
      <c r="H58" s="3">
        <v>238</v>
      </c>
      <c r="I58" s="28">
        <f>SUM(I59:I63)</f>
        <v>20778</v>
      </c>
      <c r="J58" s="28">
        <f>SUM(J59:J63)</f>
        <v>15389</v>
      </c>
    </row>
    <row r="59" spans="2:10" ht="30" customHeight="1">
      <c r="B59" s="3">
        <v>560</v>
      </c>
      <c r="C59" s="415" t="s">
        <v>747</v>
      </c>
      <c r="D59" s="415"/>
      <c r="E59" s="415"/>
      <c r="F59" s="415"/>
      <c r="G59" s="415"/>
      <c r="H59" s="3">
        <v>239</v>
      </c>
      <c r="I59" s="28"/>
      <c r="J59" s="28"/>
    </row>
    <row r="60" spans="2:10" ht="12.75">
      <c r="B60" s="3">
        <v>561</v>
      </c>
      <c r="C60" s="415" t="s">
        <v>748</v>
      </c>
      <c r="D60" s="415"/>
      <c r="E60" s="415"/>
      <c r="F60" s="415"/>
      <c r="G60" s="415"/>
      <c r="H60" s="3">
        <v>240</v>
      </c>
      <c r="I60" s="28">
        <v>0</v>
      </c>
      <c r="J60" s="28"/>
    </row>
    <row r="61" spans="2:10" ht="12.75">
      <c r="B61" s="3">
        <v>562</v>
      </c>
      <c r="C61" s="415" t="s">
        <v>749</v>
      </c>
      <c r="D61" s="415"/>
      <c r="E61" s="415"/>
      <c r="F61" s="415"/>
      <c r="G61" s="415"/>
      <c r="H61" s="3">
        <v>241</v>
      </c>
      <c r="I61" s="28"/>
      <c r="J61" s="28"/>
    </row>
    <row r="62" spans="2:10" ht="12.75">
      <c r="B62" s="3">
        <v>563</v>
      </c>
      <c r="C62" s="415" t="s">
        <v>750</v>
      </c>
      <c r="D62" s="415"/>
      <c r="E62" s="415"/>
      <c r="F62" s="415"/>
      <c r="G62" s="415"/>
      <c r="H62" s="3">
        <v>242</v>
      </c>
      <c r="I62" s="28"/>
      <c r="J62" s="28"/>
    </row>
    <row r="63" spans="2:10" ht="12.75">
      <c r="B63" s="3">
        <v>569</v>
      </c>
      <c r="C63" s="415" t="s">
        <v>751</v>
      </c>
      <c r="D63" s="415"/>
      <c r="E63" s="415"/>
      <c r="F63" s="415"/>
      <c r="G63" s="415"/>
      <c r="H63" s="3">
        <v>243</v>
      </c>
      <c r="I63" s="28">
        <v>20778</v>
      </c>
      <c r="J63" s="28">
        <v>15389</v>
      </c>
    </row>
    <row r="64" spans="2:10" ht="30" customHeight="1">
      <c r="B64" s="3"/>
      <c r="C64" s="416" t="s">
        <v>752</v>
      </c>
      <c r="D64" s="416"/>
      <c r="E64" s="416"/>
      <c r="F64" s="416"/>
      <c r="G64" s="416"/>
      <c r="H64" s="3">
        <v>244</v>
      </c>
      <c r="I64" s="28">
        <f>SUM(I50+I48-I58)</f>
        <v>779977</v>
      </c>
      <c r="J64" s="28">
        <f>SUM(J50+J48-J58)</f>
        <v>1101938</v>
      </c>
    </row>
    <row r="65" spans="2:10" ht="30" customHeight="1">
      <c r="B65" s="3"/>
      <c r="C65" s="416" t="s">
        <v>753</v>
      </c>
      <c r="D65" s="416"/>
      <c r="E65" s="416"/>
      <c r="F65" s="416"/>
      <c r="G65" s="416"/>
      <c r="H65" s="3">
        <v>245</v>
      </c>
      <c r="I65" s="28">
        <v>0</v>
      </c>
      <c r="J65" s="28">
        <v>0</v>
      </c>
    </row>
    <row r="66" spans="2:10" ht="30" customHeight="1">
      <c r="B66" s="3">
        <v>67</v>
      </c>
      <c r="C66" s="416" t="s">
        <v>754</v>
      </c>
      <c r="D66" s="415"/>
      <c r="E66" s="415"/>
      <c r="F66" s="415"/>
      <c r="G66" s="415"/>
      <c r="H66" s="3">
        <v>246</v>
      </c>
      <c r="I66" s="28">
        <f>SUM(I67:I76)</f>
        <v>0</v>
      </c>
      <c r="J66" s="28">
        <f>SUM(J67:J76)</f>
        <v>0</v>
      </c>
    </row>
    <row r="67" spans="2:10" ht="30" customHeight="1">
      <c r="B67" s="3">
        <v>670</v>
      </c>
      <c r="C67" s="415" t="s">
        <v>755</v>
      </c>
      <c r="D67" s="415"/>
      <c r="E67" s="415"/>
      <c r="F67" s="415"/>
      <c r="G67" s="415"/>
      <c r="H67" s="3">
        <v>247</v>
      </c>
      <c r="I67" s="28"/>
      <c r="J67" s="28"/>
    </row>
    <row r="68" spans="2:10" ht="12.75">
      <c r="B68" s="3">
        <v>671</v>
      </c>
      <c r="C68" s="415" t="s">
        <v>756</v>
      </c>
      <c r="D68" s="415"/>
      <c r="E68" s="415"/>
      <c r="F68" s="415"/>
      <c r="G68" s="415"/>
      <c r="H68" s="3">
        <v>248</v>
      </c>
      <c r="I68" s="28"/>
      <c r="J68" s="28"/>
    </row>
    <row r="69" spans="2:10" ht="12.75">
      <c r="B69" s="3">
        <v>672</v>
      </c>
      <c r="C69" s="415" t="s">
        <v>757</v>
      </c>
      <c r="D69" s="415"/>
      <c r="E69" s="415"/>
      <c r="F69" s="415"/>
      <c r="G69" s="415"/>
      <c r="H69" s="3">
        <v>249</v>
      </c>
      <c r="I69" s="28"/>
      <c r="J69" s="28"/>
    </row>
    <row r="70" spans="2:10" ht="30" customHeight="1">
      <c r="B70" s="3">
        <v>673</v>
      </c>
      <c r="C70" s="415" t="s">
        <v>758</v>
      </c>
      <c r="D70" s="415"/>
      <c r="E70" s="415"/>
      <c r="F70" s="415"/>
      <c r="G70" s="415"/>
      <c r="H70" s="3">
        <v>250</v>
      </c>
      <c r="I70" s="28"/>
      <c r="J70" s="28"/>
    </row>
    <row r="71" spans="2:10" ht="30" customHeight="1">
      <c r="B71" s="3">
        <v>674</v>
      </c>
      <c r="C71" s="415" t="s">
        <v>759</v>
      </c>
      <c r="D71" s="415"/>
      <c r="E71" s="415"/>
      <c r="F71" s="415"/>
      <c r="G71" s="415"/>
      <c r="H71" s="3">
        <v>251</v>
      </c>
      <c r="I71" s="28"/>
      <c r="J71" s="28">
        <v>0</v>
      </c>
    </row>
    <row r="72" spans="2:10" ht="12.75">
      <c r="B72" s="3">
        <v>675</v>
      </c>
      <c r="C72" s="415" t="s">
        <v>760</v>
      </c>
      <c r="D72" s="415"/>
      <c r="E72" s="415"/>
      <c r="F72" s="415"/>
      <c r="G72" s="415"/>
      <c r="H72" s="3">
        <v>252</v>
      </c>
      <c r="I72" s="28"/>
      <c r="J72" s="28"/>
    </row>
    <row r="73" spans="2:10" ht="12.75">
      <c r="B73" s="21">
        <v>676</v>
      </c>
      <c r="C73" s="415" t="s">
        <v>761</v>
      </c>
      <c r="D73" s="415"/>
      <c r="E73" s="415"/>
      <c r="F73" s="415"/>
      <c r="G73" s="415"/>
      <c r="H73" s="3">
        <v>253</v>
      </c>
      <c r="I73" s="28"/>
      <c r="J73" s="28"/>
    </row>
    <row r="74" spans="2:10" ht="12.75">
      <c r="B74" s="21">
        <v>677</v>
      </c>
      <c r="C74" s="415" t="s">
        <v>762</v>
      </c>
      <c r="D74" s="415"/>
      <c r="E74" s="415"/>
      <c r="F74" s="415"/>
      <c r="G74" s="415"/>
      <c r="H74" s="3">
        <v>254</v>
      </c>
      <c r="I74" s="28"/>
      <c r="J74" s="28"/>
    </row>
    <row r="75" spans="2:10" ht="39.75" customHeight="1">
      <c r="B75" s="21">
        <v>678</v>
      </c>
      <c r="C75" s="415" t="s">
        <v>763</v>
      </c>
      <c r="D75" s="415"/>
      <c r="E75" s="415"/>
      <c r="F75" s="415"/>
      <c r="G75" s="415"/>
      <c r="H75" s="3">
        <v>255</v>
      </c>
      <c r="I75" s="28"/>
      <c r="J75" s="28"/>
    </row>
    <row r="76" spans="2:10" ht="39.75" customHeight="1">
      <c r="B76" s="21">
        <v>679</v>
      </c>
      <c r="C76" s="415" t="s">
        <v>764</v>
      </c>
      <c r="D76" s="415"/>
      <c r="E76" s="415"/>
      <c r="F76" s="415"/>
      <c r="G76" s="415"/>
      <c r="H76" s="3">
        <v>256</v>
      </c>
      <c r="I76" s="28"/>
      <c r="J76" s="28">
        <v>0</v>
      </c>
    </row>
    <row r="77" spans="2:10" ht="12.75">
      <c r="B77" s="21">
        <v>57</v>
      </c>
      <c r="C77" s="415" t="s">
        <v>765</v>
      </c>
      <c r="D77" s="415"/>
      <c r="E77" s="415"/>
      <c r="F77" s="415"/>
      <c r="G77" s="415"/>
      <c r="H77" s="3">
        <v>257</v>
      </c>
      <c r="I77" s="28">
        <f>I78+I79+I80+I81+I82+I83+I84+I85+I86+I87</f>
        <v>0</v>
      </c>
      <c r="J77" s="28">
        <f>SUM(J78:J87)</f>
        <v>0</v>
      </c>
    </row>
    <row r="78" spans="2:10" ht="39.75" customHeight="1">
      <c r="B78" s="21">
        <v>570</v>
      </c>
      <c r="C78" s="415" t="s">
        <v>766</v>
      </c>
      <c r="D78" s="415"/>
      <c r="E78" s="415"/>
      <c r="F78" s="415"/>
      <c r="G78" s="415"/>
      <c r="H78" s="3">
        <v>258</v>
      </c>
      <c r="I78" s="28"/>
      <c r="J78" s="28"/>
    </row>
    <row r="79" spans="2:10" ht="30" customHeight="1">
      <c r="B79" s="21">
        <v>571</v>
      </c>
      <c r="C79" s="415" t="s">
        <v>767</v>
      </c>
      <c r="D79" s="415"/>
      <c r="E79" s="415"/>
      <c r="F79" s="415"/>
      <c r="G79" s="415"/>
      <c r="H79" s="3">
        <v>259</v>
      </c>
      <c r="I79" s="28"/>
      <c r="J79" s="28"/>
    </row>
    <row r="80" spans="2:10" ht="30" customHeight="1">
      <c r="B80" s="21">
        <v>572</v>
      </c>
      <c r="C80" s="415" t="s">
        <v>768</v>
      </c>
      <c r="D80" s="415"/>
      <c r="E80" s="415"/>
      <c r="F80" s="415"/>
      <c r="G80" s="415"/>
      <c r="H80" s="3">
        <v>260</v>
      </c>
      <c r="I80" s="28"/>
      <c r="J80" s="28"/>
    </row>
    <row r="81" spans="2:10" ht="30" customHeight="1">
      <c r="B81" s="21">
        <v>573</v>
      </c>
      <c r="C81" s="415" t="s">
        <v>769</v>
      </c>
      <c r="D81" s="415"/>
      <c r="E81" s="415"/>
      <c r="F81" s="415"/>
      <c r="G81" s="415"/>
      <c r="H81" s="3">
        <v>261</v>
      </c>
      <c r="I81" s="28"/>
      <c r="J81" s="28"/>
    </row>
    <row r="82" spans="2:10" ht="30" customHeight="1">
      <c r="B82" s="21">
        <v>574</v>
      </c>
      <c r="C82" s="415" t="s">
        <v>770</v>
      </c>
      <c r="D82" s="415"/>
      <c r="E82" s="415"/>
      <c r="F82" s="415"/>
      <c r="G82" s="415"/>
      <c r="H82" s="3">
        <v>262</v>
      </c>
      <c r="I82" s="28"/>
      <c r="J82" s="28"/>
    </row>
    <row r="83" spans="2:10" ht="12.75">
      <c r="B83" s="21">
        <v>575</v>
      </c>
      <c r="C83" s="415" t="s">
        <v>771</v>
      </c>
      <c r="D83" s="415"/>
      <c r="E83" s="415"/>
      <c r="F83" s="415"/>
      <c r="G83" s="415"/>
      <c r="H83" s="3">
        <v>263</v>
      </c>
      <c r="I83" s="28"/>
      <c r="J83" s="28"/>
    </row>
    <row r="84" spans="2:10" ht="12.75">
      <c r="B84" s="21">
        <v>576</v>
      </c>
      <c r="C84" s="415" t="s">
        <v>772</v>
      </c>
      <c r="D84" s="415"/>
      <c r="E84" s="415"/>
      <c r="F84" s="415"/>
      <c r="G84" s="415"/>
      <c r="H84" s="3">
        <v>264</v>
      </c>
      <c r="I84" s="28"/>
      <c r="J84" s="28"/>
    </row>
    <row r="85" spans="2:10" ht="12.75">
      <c r="B85" s="21">
        <v>577</v>
      </c>
      <c r="C85" s="415" t="s">
        <v>773</v>
      </c>
      <c r="D85" s="415"/>
      <c r="E85" s="415"/>
      <c r="F85" s="415"/>
      <c r="G85" s="415"/>
      <c r="H85" s="3">
        <v>265</v>
      </c>
      <c r="I85" s="28"/>
      <c r="J85" s="28"/>
    </row>
    <row r="86" spans="2:10" ht="30" customHeight="1">
      <c r="B86" s="21">
        <v>578</v>
      </c>
      <c r="C86" s="415" t="s">
        <v>774</v>
      </c>
      <c r="D86" s="415"/>
      <c r="E86" s="415"/>
      <c r="F86" s="415"/>
      <c r="G86" s="415"/>
      <c r="H86" s="3">
        <v>266</v>
      </c>
      <c r="I86" s="28"/>
      <c r="J86" s="28"/>
    </row>
    <row r="87" spans="2:10" ht="30" customHeight="1">
      <c r="B87" s="21">
        <v>579</v>
      </c>
      <c r="C87" s="415" t="s">
        <v>775</v>
      </c>
      <c r="D87" s="415"/>
      <c r="E87" s="415"/>
      <c r="F87" s="415"/>
      <c r="G87" s="415"/>
      <c r="H87" s="3">
        <v>267</v>
      </c>
      <c r="I87" s="28"/>
      <c r="J87" s="28"/>
    </row>
    <row r="88" spans="2:10" ht="30" customHeight="1">
      <c r="B88" s="21"/>
      <c r="C88" s="416" t="s">
        <v>776</v>
      </c>
      <c r="D88" s="416"/>
      <c r="E88" s="416"/>
      <c r="F88" s="416"/>
      <c r="G88" s="416"/>
      <c r="H88" s="3">
        <v>268</v>
      </c>
      <c r="I88" s="28"/>
      <c r="J88" s="28"/>
    </row>
    <row r="89" spans="2:10" ht="30" customHeight="1">
      <c r="B89" s="21"/>
      <c r="C89" s="416" t="s">
        <v>777</v>
      </c>
      <c r="D89" s="416"/>
      <c r="E89" s="416"/>
      <c r="F89" s="416"/>
      <c r="G89" s="416"/>
      <c r="H89" s="3">
        <v>269</v>
      </c>
      <c r="I89" s="28">
        <f>I77</f>
        <v>0</v>
      </c>
      <c r="J89" s="28">
        <f>J77</f>
        <v>0</v>
      </c>
    </row>
    <row r="90" spans="2:10" ht="49.5" customHeight="1">
      <c r="B90" s="21">
        <v>68</v>
      </c>
      <c r="C90" s="416" t="s">
        <v>778</v>
      </c>
      <c r="D90" s="415"/>
      <c r="E90" s="415"/>
      <c r="F90" s="415"/>
      <c r="G90" s="415"/>
      <c r="H90" s="3">
        <v>270</v>
      </c>
      <c r="I90" s="28">
        <f>SUM(I91:I99)</f>
        <v>13162</v>
      </c>
      <c r="J90" s="28">
        <f>SUM(J91:J99)</f>
        <v>2129</v>
      </c>
    </row>
    <row r="91" spans="2:10" ht="30" customHeight="1">
      <c r="B91" s="21">
        <v>680</v>
      </c>
      <c r="C91" s="415" t="s">
        <v>779</v>
      </c>
      <c r="D91" s="415"/>
      <c r="E91" s="415"/>
      <c r="F91" s="415"/>
      <c r="G91" s="415"/>
      <c r="H91" s="3">
        <v>271</v>
      </c>
      <c r="I91" s="28"/>
      <c r="J91" s="28"/>
    </row>
    <row r="92" spans="2:10" ht="30" customHeight="1">
      <c r="B92" s="21">
        <v>681</v>
      </c>
      <c r="C92" s="415" t="s">
        <v>780</v>
      </c>
      <c r="D92" s="415"/>
      <c r="E92" s="415"/>
      <c r="F92" s="415"/>
      <c r="G92" s="415"/>
      <c r="H92" s="3">
        <v>272</v>
      </c>
      <c r="I92" s="28"/>
      <c r="J92" s="28"/>
    </row>
    <row r="93" spans="2:10" ht="30" customHeight="1">
      <c r="B93" s="21">
        <v>682</v>
      </c>
      <c r="C93" s="415" t="s">
        <v>781</v>
      </c>
      <c r="D93" s="415"/>
      <c r="E93" s="415"/>
      <c r="F93" s="415"/>
      <c r="G93" s="415"/>
      <c r="H93" s="3">
        <v>273</v>
      </c>
      <c r="I93" s="28"/>
      <c r="J93" s="28"/>
    </row>
    <row r="94" spans="2:10" ht="30" customHeight="1">
      <c r="B94" s="21">
        <v>683</v>
      </c>
      <c r="C94" s="415" t="s">
        <v>782</v>
      </c>
      <c r="D94" s="415"/>
      <c r="E94" s="415"/>
      <c r="F94" s="415"/>
      <c r="G94" s="415"/>
      <c r="H94" s="3">
        <v>274</v>
      </c>
      <c r="I94" s="28"/>
      <c r="J94" s="28"/>
    </row>
    <row r="95" spans="2:10" ht="39.75" customHeight="1">
      <c r="B95" s="21">
        <v>684</v>
      </c>
      <c r="C95" s="415" t="s">
        <v>783</v>
      </c>
      <c r="D95" s="415"/>
      <c r="E95" s="415"/>
      <c r="F95" s="415"/>
      <c r="G95" s="415"/>
      <c r="H95" s="3">
        <v>275</v>
      </c>
      <c r="I95" s="28">
        <v>13162</v>
      </c>
      <c r="J95" s="28">
        <v>2129</v>
      </c>
    </row>
    <row r="96" spans="2:10" ht="30" customHeight="1">
      <c r="B96" s="21">
        <v>685</v>
      </c>
      <c r="C96" s="415" t="s">
        <v>784</v>
      </c>
      <c r="D96" s="415"/>
      <c r="E96" s="415"/>
      <c r="F96" s="415"/>
      <c r="G96" s="415"/>
      <c r="H96" s="3">
        <v>276</v>
      </c>
      <c r="I96" s="28"/>
      <c r="J96" s="28"/>
    </row>
    <row r="97" spans="2:10" ht="30" customHeight="1">
      <c r="B97" s="21">
        <v>686</v>
      </c>
      <c r="C97" s="415" t="s">
        <v>785</v>
      </c>
      <c r="D97" s="415"/>
      <c r="E97" s="415"/>
      <c r="F97" s="415"/>
      <c r="G97" s="415"/>
      <c r="H97" s="3">
        <v>277</v>
      </c>
      <c r="I97" s="28"/>
      <c r="J97" s="28"/>
    </row>
    <row r="98" spans="2:10" ht="12.75">
      <c r="B98" s="21">
        <v>687</v>
      </c>
      <c r="C98" s="415" t="s">
        <v>786</v>
      </c>
      <c r="D98" s="415"/>
      <c r="E98" s="415"/>
      <c r="F98" s="415"/>
      <c r="G98" s="415"/>
      <c r="H98" s="3">
        <v>278</v>
      </c>
      <c r="I98" s="28"/>
      <c r="J98" s="28"/>
    </row>
    <row r="99" spans="2:10" ht="12.75">
      <c r="B99" s="16" t="s">
        <v>787</v>
      </c>
      <c r="C99" s="415" t="s">
        <v>788</v>
      </c>
      <c r="D99" s="415"/>
      <c r="E99" s="415"/>
      <c r="F99" s="415"/>
      <c r="G99" s="415"/>
      <c r="H99" s="3">
        <v>279</v>
      </c>
      <c r="I99" s="28"/>
      <c r="J99" s="28"/>
    </row>
    <row r="100" spans="2:10" ht="30" customHeight="1">
      <c r="B100" s="16" t="s">
        <v>789</v>
      </c>
      <c r="C100" s="415" t="s">
        <v>790</v>
      </c>
      <c r="D100" s="415"/>
      <c r="E100" s="415"/>
      <c r="F100" s="415"/>
      <c r="G100" s="415"/>
      <c r="H100" s="3">
        <v>280</v>
      </c>
      <c r="I100" s="28">
        <f>SUM(I101:I108)</f>
        <v>12212</v>
      </c>
      <c r="J100" s="28">
        <f>SUM(J101:J108)</f>
        <v>5787</v>
      </c>
    </row>
    <row r="101" spans="2:10" ht="12.75">
      <c r="B101" s="16" t="s">
        <v>791</v>
      </c>
      <c r="C101" s="415" t="s">
        <v>792</v>
      </c>
      <c r="D101" s="415"/>
      <c r="E101" s="415"/>
      <c r="F101" s="415"/>
      <c r="G101" s="415"/>
      <c r="H101" s="3">
        <v>281</v>
      </c>
      <c r="I101" s="28"/>
      <c r="J101" s="28"/>
    </row>
    <row r="102" spans="2:10" ht="12.75">
      <c r="B102" s="16" t="s">
        <v>793</v>
      </c>
      <c r="C102" s="415" t="s">
        <v>795</v>
      </c>
      <c r="D102" s="415"/>
      <c r="E102" s="415"/>
      <c r="F102" s="415"/>
      <c r="G102" s="415"/>
      <c r="H102" s="3">
        <v>282</v>
      </c>
      <c r="I102" s="28"/>
      <c r="J102" s="28"/>
    </row>
    <row r="103" spans="2:10" ht="30" customHeight="1">
      <c r="B103" s="16" t="s">
        <v>794</v>
      </c>
      <c r="C103" s="415" t="s">
        <v>796</v>
      </c>
      <c r="D103" s="415"/>
      <c r="E103" s="415"/>
      <c r="F103" s="415"/>
      <c r="G103" s="415"/>
      <c r="H103" s="3">
        <v>283</v>
      </c>
      <c r="I103" s="28"/>
      <c r="J103" s="28"/>
    </row>
    <row r="104" spans="2:10" ht="30" customHeight="1">
      <c r="B104" s="16" t="s">
        <v>797</v>
      </c>
      <c r="C104" s="415" t="s">
        <v>798</v>
      </c>
      <c r="D104" s="415"/>
      <c r="E104" s="415"/>
      <c r="F104" s="415"/>
      <c r="G104" s="415"/>
      <c r="H104" s="3">
        <v>284</v>
      </c>
      <c r="I104" s="28"/>
      <c r="J104" s="28"/>
    </row>
    <row r="105" spans="2:10" ht="30" customHeight="1">
      <c r="B105" s="16" t="s">
        <v>799</v>
      </c>
      <c r="C105" s="415" t="s">
        <v>800</v>
      </c>
      <c r="D105" s="415"/>
      <c r="E105" s="415"/>
      <c r="F105" s="415"/>
      <c r="G105" s="415"/>
      <c r="H105" s="3">
        <v>285</v>
      </c>
      <c r="I105" s="28">
        <v>12212</v>
      </c>
      <c r="J105" s="28">
        <v>5787</v>
      </c>
    </row>
    <row r="106" spans="2:10" ht="12.75">
      <c r="B106" s="16" t="s">
        <v>801</v>
      </c>
      <c r="C106" s="415" t="s">
        <v>802</v>
      </c>
      <c r="D106" s="415"/>
      <c r="E106" s="415"/>
      <c r="F106" s="415"/>
      <c r="G106" s="415"/>
      <c r="H106" s="3">
        <v>286</v>
      </c>
      <c r="I106" s="28"/>
      <c r="J106" s="28"/>
    </row>
    <row r="107" spans="2:10" ht="12.75">
      <c r="B107" s="16" t="s">
        <v>803</v>
      </c>
      <c r="C107" s="415" t="s">
        <v>804</v>
      </c>
      <c r="D107" s="415"/>
      <c r="E107" s="415"/>
      <c r="F107" s="415"/>
      <c r="G107" s="415"/>
      <c r="H107" s="3">
        <v>287</v>
      </c>
      <c r="I107" s="28"/>
      <c r="J107" s="28"/>
    </row>
    <row r="108" spans="2:10" ht="12.75">
      <c r="B108" s="16" t="s">
        <v>805</v>
      </c>
      <c r="C108" s="415" t="s">
        <v>806</v>
      </c>
      <c r="D108" s="415"/>
      <c r="E108" s="415"/>
      <c r="F108" s="415"/>
      <c r="G108" s="415"/>
      <c r="H108" s="3">
        <v>288</v>
      </c>
      <c r="I108" s="28"/>
      <c r="J108" s="28"/>
    </row>
    <row r="109" spans="2:10" ht="30" customHeight="1">
      <c r="B109" s="16"/>
      <c r="C109" s="416" t="s">
        <v>807</v>
      </c>
      <c r="D109" s="416"/>
      <c r="E109" s="416"/>
      <c r="F109" s="416"/>
      <c r="G109" s="416"/>
      <c r="H109" s="3">
        <v>289</v>
      </c>
      <c r="I109" s="28">
        <f>I90-I105</f>
        <v>950</v>
      </c>
      <c r="J109" s="28">
        <v>0</v>
      </c>
    </row>
    <row r="110" spans="2:10" ht="30" customHeight="1">
      <c r="B110" s="16"/>
      <c r="C110" s="416" t="s">
        <v>808</v>
      </c>
      <c r="D110" s="416"/>
      <c r="E110" s="416"/>
      <c r="F110" s="416"/>
      <c r="G110" s="416"/>
      <c r="H110" s="3">
        <v>290</v>
      </c>
      <c r="I110" s="28">
        <v>0</v>
      </c>
      <c r="J110" s="28">
        <f>J100-J90</f>
        <v>3658</v>
      </c>
    </row>
    <row r="111" spans="2:10" ht="25.5">
      <c r="B111" s="16" t="s">
        <v>811</v>
      </c>
      <c r="C111" s="416" t="s">
        <v>809</v>
      </c>
      <c r="D111" s="416"/>
      <c r="E111" s="416"/>
      <c r="F111" s="416"/>
      <c r="G111" s="416"/>
      <c r="H111" s="3">
        <v>291</v>
      </c>
      <c r="I111" s="28"/>
      <c r="J111" s="28"/>
    </row>
    <row r="112" spans="2:10" ht="25.5">
      <c r="B112" s="16" t="s">
        <v>810</v>
      </c>
      <c r="C112" s="416" t="s">
        <v>812</v>
      </c>
      <c r="D112" s="416"/>
      <c r="E112" s="416"/>
      <c r="F112" s="416"/>
      <c r="G112" s="416"/>
      <c r="H112" s="3">
        <v>292</v>
      </c>
      <c r="I112" s="28"/>
      <c r="J112" s="28"/>
    </row>
    <row r="113" spans="2:10" ht="39.75" customHeight="1">
      <c r="B113" s="16"/>
      <c r="C113" s="416" t="s">
        <v>813</v>
      </c>
      <c r="D113" s="415"/>
      <c r="E113" s="415"/>
      <c r="F113" s="415"/>
      <c r="G113" s="415"/>
      <c r="H113" s="3">
        <v>293</v>
      </c>
      <c r="I113" s="28">
        <f>SUM(I64+I66+I90-I100-I89+I111-I112)</f>
        <v>780927</v>
      </c>
      <c r="J113" s="28">
        <f>SUM(J64+J66+J90-J100-J89+J111-J112)</f>
        <v>1098280</v>
      </c>
    </row>
    <row r="114" spans="2:10" ht="30" customHeight="1">
      <c r="B114" s="16"/>
      <c r="C114" s="415" t="s">
        <v>814</v>
      </c>
      <c r="D114" s="415"/>
      <c r="E114" s="415"/>
      <c r="F114" s="415"/>
      <c r="G114" s="415"/>
      <c r="H114" s="3">
        <v>294</v>
      </c>
      <c r="I114" s="28">
        <v>0</v>
      </c>
      <c r="J114" s="28">
        <v>0</v>
      </c>
    </row>
    <row r="115" spans="2:10" ht="30" customHeight="1">
      <c r="B115" s="16" t="s">
        <v>815</v>
      </c>
      <c r="C115" s="416" t="s">
        <v>816</v>
      </c>
      <c r="D115" s="415"/>
      <c r="E115" s="415"/>
      <c r="F115" s="415"/>
      <c r="G115" s="415"/>
      <c r="H115" s="3">
        <v>295</v>
      </c>
      <c r="I115" s="28">
        <v>34709</v>
      </c>
      <c r="J115" s="28">
        <v>32309</v>
      </c>
    </row>
    <row r="116" spans="2:10" ht="25.5">
      <c r="B116" s="16" t="s">
        <v>818</v>
      </c>
      <c r="C116" s="415" t="s">
        <v>817</v>
      </c>
      <c r="D116" s="415"/>
      <c r="E116" s="415"/>
      <c r="F116" s="415"/>
      <c r="G116" s="415"/>
      <c r="H116" s="3">
        <v>296</v>
      </c>
      <c r="I116" s="28">
        <v>0</v>
      </c>
      <c r="J116" s="28">
        <v>0</v>
      </c>
    </row>
    <row r="117" spans="2:10" ht="25.5">
      <c r="B117" s="16" t="s">
        <v>818</v>
      </c>
      <c r="C117" s="415" t="s">
        <v>819</v>
      </c>
      <c r="D117" s="415"/>
      <c r="E117" s="415"/>
      <c r="F117" s="415"/>
      <c r="G117" s="415"/>
      <c r="H117" s="3">
        <v>297</v>
      </c>
      <c r="I117" s="28">
        <v>0</v>
      </c>
      <c r="J117" s="28"/>
    </row>
    <row r="118" spans="2:10" ht="39.75" customHeight="1">
      <c r="B118" s="16"/>
      <c r="C118" s="416" t="s">
        <v>820</v>
      </c>
      <c r="D118" s="415"/>
      <c r="E118" s="415"/>
      <c r="F118" s="415"/>
      <c r="G118" s="415"/>
      <c r="H118" s="3">
        <v>298</v>
      </c>
      <c r="I118" s="28">
        <f>I113-I114-I115-I116+I117</f>
        <v>746218</v>
      </c>
      <c r="J118" s="28">
        <f>J113-J114-J115-J116+J117</f>
        <v>1065971</v>
      </c>
    </row>
    <row r="119" spans="2:10" ht="30" customHeight="1">
      <c r="B119" s="16"/>
      <c r="C119" s="415" t="s">
        <v>821</v>
      </c>
      <c r="D119" s="415"/>
      <c r="E119" s="415"/>
      <c r="F119" s="415"/>
      <c r="G119" s="415"/>
      <c r="H119" s="3">
        <v>299</v>
      </c>
      <c r="I119" s="28">
        <v>0</v>
      </c>
      <c r="J119" s="28">
        <v>0</v>
      </c>
    </row>
    <row r="120" spans="2:10" ht="30" customHeight="1">
      <c r="B120" s="16"/>
      <c r="C120" s="449" t="s">
        <v>189</v>
      </c>
      <c r="D120" s="450"/>
      <c r="E120" s="450"/>
      <c r="F120" s="450"/>
      <c r="G120" s="451"/>
      <c r="H120" s="3">
        <v>300</v>
      </c>
      <c r="I120" s="28">
        <f>I18+I50+I66+I90+I111</f>
        <v>1075661</v>
      </c>
      <c r="J120" s="28">
        <f>J18+J50+J66+J90+J111</f>
        <v>1392182</v>
      </c>
    </row>
    <row r="121" spans="2:10" ht="39.75" customHeight="1">
      <c r="B121" s="16"/>
      <c r="C121" s="449" t="s">
        <v>190</v>
      </c>
      <c r="D121" s="450"/>
      <c r="E121" s="450"/>
      <c r="F121" s="450"/>
      <c r="G121" s="451"/>
      <c r="H121" s="3">
        <v>301</v>
      </c>
      <c r="I121" s="28">
        <f>I33+I58+I77+I100+I112</f>
        <v>294734</v>
      </c>
      <c r="J121" s="28">
        <f>J33+J58+J77+J100+J112</f>
        <v>293902</v>
      </c>
    </row>
    <row r="122" spans="2:10" ht="39.75" customHeight="1">
      <c r="B122" s="21">
        <v>723</v>
      </c>
      <c r="C122" s="416" t="s">
        <v>822</v>
      </c>
      <c r="D122" s="416"/>
      <c r="E122" s="416"/>
      <c r="F122" s="416"/>
      <c r="G122" s="416"/>
      <c r="H122" s="3">
        <v>302</v>
      </c>
      <c r="I122" s="28"/>
      <c r="J122" s="28"/>
    </row>
    <row r="123" spans="2:10" ht="30" customHeight="1">
      <c r="B123" s="21"/>
      <c r="C123" s="416" t="s">
        <v>823</v>
      </c>
      <c r="D123" s="416"/>
      <c r="E123" s="416"/>
      <c r="F123" s="416"/>
      <c r="G123" s="416"/>
      <c r="H123" s="3">
        <v>303</v>
      </c>
      <c r="I123" s="28">
        <f>I118</f>
        <v>746218</v>
      </c>
      <c r="J123" s="28">
        <f>J118</f>
        <v>1065971</v>
      </c>
    </row>
    <row r="124" spans="2:10" ht="30" customHeight="1">
      <c r="B124" s="21"/>
      <c r="C124" s="416" t="s">
        <v>824</v>
      </c>
      <c r="D124" s="416"/>
      <c r="E124" s="416"/>
      <c r="F124" s="416"/>
      <c r="G124" s="416"/>
      <c r="H124" s="3">
        <v>304</v>
      </c>
      <c r="I124" s="28"/>
      <c r="J124" s="28"/>
    </row>
    <row r="125" spans="2:10" ht="30" customHeight="1">
      <c r="B125" s="21"/>
      <c r="C125" s="416" t="s">
        <v>825</v>
      </c>
      <c r="D125" s="416"/>
      <c r="E125" s="416"/>
      <c r="F125" s="416"/>
      <c r="G125" s="416"/>
      <c r="H125" s="3">
        <v>305</v>
      </c>
      <c r="I125" s="28"/>
      <c r="J125" s="28"/>
    </row>
    <row r="126" spans="2:10" ht="30" customHeight="1">
      <c r="B126" s="21"/>
      <c r="C126" s="416" t="s">
        <v>826</v>
      </c>
      <c r="D126" s="416"/>
      <c r="E126" s="416"/>
      <c r="F126" s="416"/>
      <c r="G126" s="416"/>
      <c r="H126" s="3">
        <v>306</v>
      </c>
      <c r="I126" s="28"/>
      <c r="J126" s="28"/>
    </row>
    <row r="127" spans="2:10" ht="12.75" customHeight="1">
      <c r="B127" s="21"/>
      <c r="C127" s="416" t="s">
        <v>827</v>
      </c>
      <c r="D127" s="416"/>
      <c r="E127" s="416"/>
      <c r="F127" s="416"/>
      <c r="G127" s="416"/>
      <c r="H127" s="3">
        <v>307</v>
      </c>
      <c r="I127" s="28">
        <v>4</v>
      </c>
      <c r="J127" s="28">
        <v>4</v>
      </c>
    </row>
    <row r="128" spans="2:10" ht="30" customHeight="1">
      <c r="B128" s="21"/>
      <c r="C128" s="416" t="s">
        <v>828</v>
      </c>
      <c r="D128" s="416"/>
      <c r="E128" s="416"/>
      <c r="F128" s="416"/>
      <c r="G128" s="416"/>
      <c r="H128" s="3">
        <v>308</v>
      </c>
      <c r="I128" s="28">
        <v>4</v>
      </c>
      <c r="J128" s="28">
        <v>4</v>
      </c>
    </row>
    <row r="130" ht="12.75">
      <c r="I130" s="32"/>
    </row>
    <row r="131" spans="3:7" ht="12.75" customHeight="1">
      <c r="C131" s="443" t="s">
        <v>378</v>
      </c>
      <c r="D131" s="443"/>
      <c r="E131" s="25"/>
      <c r="F131" s="443" t="s">
        <v>379</v>
      </c>
      <c r="G131" s="443"/>
    </row>
    <row r="132" spans="3:10" ht="12.75">
      <c r="C132" s="443"/>
      <c r="D132" s="443"/>
      <c r="E132" s="25"/>
      <c r="F132" s="443"/>
      <c r="G132" s="443"/>
      <c r="I132" s="427" t="s">
        <v>830</v>
      </c>
      <c r="J132" s="427"/>
    </row>
    <row r="133" spans="3:9" ht="12.75">
      <c r="C133" s="443" t="s">
        <v>882</v>
      </c>
      <c r="D133" s="443"/>
      <c r="E133" s="25"/>
      <c r="F133" s="443"/>
      <c r="G133" s="443"/>
      <c r="H133" s="448" t="s">
        <v>832</v>
      </c>
      <c r="I133" s="448"/>
    </row>
    <row r="134" spans="3:10" ht="12.75">
      <c r="C134" s="443"/>
      <c r="D134" s="443"/>
      <c r="E134" s="25"/>
      <c r="F134" s="443"/>
      <c r="G134" s="443"/>
      <c r="I134" s="427" t="s">
        <v>831</v>
      </c>
      <c r="J134" s="427"/>
    </row>
    <row r="135" spans="5:7" ht="12.75">
      <c r="E135" s="25"/>
      <c r="F135" s="443"/>
      <c r="G135" s="443"/>
    </row>
    <row r="137" ht="12.75">
      <c r="I137" s="32"/>
    </row>
  </sheetData>
  <sheetProtection/>
  <mergeCells count="142">
    <mergeCell ref="C112:G112"/>
    <mergeCell ref="C113:G113"/>
    <mergeCell ref="C106:G106"/>
    <mergeCell ref="C107:G107"/>
    <mergeCell ref="C110:G110"/>
    <mergeCell ref="C111:G111"/>
    <mergeCell ref="C108:G108"/>
    <mergeCell ref="C109:G109"/>
    <mergeCell ref="C118:G118"/>
    <mergeCell ref="C119:G119"/>
    <mergeCell ref="C114:G114"/>
    <mergeCell ref="C115:G115"/>
    <mergeCell ref="C116:G116"/>
    <mergeCell ref="C117:G117"/>
    <mergeCell ref="C104:G104"/>
    <mergeCell ref="C105:G105"/>
    <mergeCell ref="C98:G98"/>
    <mergeCell ref="C99:G99"/>
    <mergeCell ref="C100:G100"/>
    <mergeCell ref="C101:G101"/>
    <mergeCell ref="C82:G82"/>
    <mergeCell ref="C83:G83"/>
    <mergeCell ref="C92:G92"/>
    <mergeCell ref="C93:G93"/>
    <mergeCell ref="C102:G102"/>
    <mergeCell ref="C103:G103"/>
    <mergeCell ref="C96:G96"/>
    <mergeCell ref="C97:G97"/>
    <mergeCell ref="C94:G94"/>
    <mergeCell ref="C95:G95"/>
    <mergeCell ref="C70:G70"/>
    <mergeCell ref="C71:G71"/>
    <mergeCell ref="C84:G84"/>
    <mergeCell ref="C85:G85"/>
    <mergeCell ref="C74:G74"/>
    <mergeCell ref="C75:G75"/>
    <mergeCell ref="C76:G76"/>
    <mergeCell ref="C77:G77"/>
    <mergeCell ref="C80:G80"/>
    <mergeCell ref="C81:G81"/>
    <mergeCell ref="C78:G78"/>
    <mergeCell ref="C79:G79"/>
    <mergeCell ref="C72:G72"/>
    <mergeCell ref="C73:G73"/>
    <mergeCell ref="C90:G90"/>
    <mergeCell ref="C91:G91"/>
    <mergeCell ref="C86:G86"/>
    <mergeCell ref="C87:G87"/>
    <mergeCell ref="C88:G88"/>
    <mergeCell ref="C89:G89"/>
    <mergeCell ref="C68:G68"/>
    <mergeCell ref="C69:G69"/>
    <mergeCell ref="C62:G62"/>
    <mergeCell ref="C63:G63"/>
    <mergeCell ref="C64:G64"/>
    <mergeCell ref="C65:G65"/>
    <mergeCell ref="C60:G60"/>
    <mergeCell ref="C61:G61"/>
    <mergeCell ref="C58:G58"/>
    <mergeCell ref="C59:G59"/>
    <mergeCell ref="C66:G66"/>
    <mergeCell ref="C67:G67"/>
    <mergeCell ref="C52:G52"/>
    <mergeCell ref="C53:G53"/>
    <mergeCell ref="C56:G56"/>
    <mergeCell ref="C57:G57"/>
    <mergeCell ref="C54:G54"/>
    <mergeCell ref="C55:G55"/>
    <mergeCell ref="I42:I43"/>
    <mergeCell ref="J42:J43"/>
    <mergeCell ref="B50:B51"/>
    <mergeCell ref="H50:H51"/>
    <mergeCell ref="H44:H45"/>
    <mergeCell ref="I44:I45"/>
    <mergeCell ref="J44:J45"/>
    <mergeCell ref="C48:G48"/>
    <mergeCell ref="C47:G47"/>
    <mergeCell ref="C50:G50"/>
    <mergeCell ref="C44:G44"/>
    <mergeCell ref="C45:G45"/>
    <mergeCell ref="C46:G46"/>
    <mergeCell ref="C49:G49"/>
    <mergeCell ref="H42:H43"/>
    <mergeCell ref="C41:G41"/>
    <mergeCell ref="C38:G38"/>
    <mergeCell ref="C39:G39"/>
    <mergeCell ref="B42:B43"/>
    <mergeCell ref="C42:G43"/>
    <mergeCell ref="B44:B45"/>
    <mergeCell ref="C31:G31"/>
    <mergeCell ref="C36:G36"/>
    <mergeCell ref="C33:G33"/>
    <mergeCell ref="C34:G34"/>
    <mergeCell ref="C37:G37"/>
    <mergeCell ref="C40:G40"/>
    <mergeCell ref="C22:G22"/>
    <mergeCell ref="C23:G23"/>
    <mergeCell ref="C24:G24"/>
    <mergeCell ref="C25:G25"/>
    <mergeCell ref="C32:G32"/>
    <mergeCell ref="C51:G51"/>
    <mergeCell ref="C35:G35"/>
    <mergeCell ref="C28:G28"/>
    <mergeCell ref="C29:G29"/>
    <mergeCell ref="C30:G30"/>
    <mergeCell ref="B13:B14"/>
    <mergeCell ref="C13:G14"/>
    <mergeCell ref="H13:H14"/>
    <mergeCell ref="I13:J13"/>
    <mergeCell ref="B8:J8"/>
    <mergeCell ref="B9:J9"/>
    <mergeCell ref="B1:J1"/>
    <mergeCell ref="B2:J2"/>
    <mergeCell ref="B4:J4"/>
    <mergeCell ref="B5:J5"/>
    <mergeCell ref="B6:J6"/>
    <mergeCell ref="C121:G121"/>
    <mergeCell ref="C122:G122"/>
    <mergeCell ref="C123:G123"/>
    <mergeCell ref="C124:G124"/>
    <mergeCell ref="C125:G125"/>
    <mergeCell ref="F131:G135"/>
    <mergeCell ref="J50:J51"/>
    <mergeCell ref="C15:G15"/>
    <mergeCell ref="C26:G26"/>
    <mergeCell ref="C27:G27"/>
    <mergeCell ref="C16:G16"/>
    <mergeCell ref="C17:G17"/>
    <mergeCell ref="C18:G18"/>
    <mergeCell ref="C19:G19"/>
    <mergeCell ref="C20:G20"/>
    <mergeCell ref="C21:G21"/>
    <mergeCell ref="C131:D132"/>
    <mergeCell ref="C133:D134"/>
    <mergeCell ref="C126:G126"/>
    <mergeCell ref="C127:G127"/>
    <mergeCell ref="C128:G128"/>
    <mergeCell ref="I50:I51"/>
    <mergeCell ref="H133:I133"/>
    <mergeCell ref="I132:J132"/>
    <mergeCell ref="I134:J134"/>
    <mergeCell ref="C120:G120"/>
  </mergeCells>
  <printOptions/>
  <pageMargins left="0.31" right="0.32" top="0.54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8"/>
  <sheetViews>
    <sheetView zoomScalePageLayoutView="0" workbookViewId="0" topLeftCell="A1">
      <selection activeCell="B69" sqref="B69"/>
    </sheetView>
  </sheetViews>
  <sheetFormatPr defaultColWidth="9.140625" defaultRowHeight="12.75"/>
  <cols>
    <col min="1" max="1" width="1.7109375" style="1" customWidth="1"/>
    <col min="2" max="7" width="9.140625" style="1" customWidth="1"/>
    <col min="8" max="8" width="7.140625" style="1" customWidth="1"/>
    <col min="9" max="16384" width="9.140625" style="1" customWidth="1"/>
  </cols>
  <sheetData>
    <row r="1" spans="2:10" ht="12.75">
      <c r="B1" s="428" t="s">
        <v>215</v>
      </c>
      <c r="C1" s="428"/>
      <c r="D1" s="428"/>
      <c r="E1" s="428"/>
      <c r="F1" s="428"/>
      <c r="G1" s="428"/>
      <c r="H1" s="428"/>
      <c r="I1" s="428"/>
      <c r="J1" s="428"/>
    </row>
    <row r="2" spans="2:10" ht="12.75">
      <c r="B2" s="428" t="s">
        <v>214</v>
      </c>
      <c r="C2" s="428"/>
      <c r="D2" s="428"/>
      <c r="E2" s="428"/>
      <c r="F2" s="428"/>
      <c r="G2" s="428"/>
      <c r="H2" s="428"/>
      <c r="I2" s="428"/>
      <c r="J2" s="428"/>
    </row>
    <row r="3" spans="2:10" ht="12.75">
      <c r="B3" s="428" t="s">
        <v>376</v>
      </c>
      <c r="C3" s="428"/>
      <c r="D3" s="428"/>
      <c r="E3" s="428"/>
      <c r="F3" s="428"/>
      <c r="G3" s="428"/>
      <c r="H3" s="428"/>
      <c r="I3" s="428"/>
      <c r="J3" s="428"/>
    </row>
    <row r="4" spans="2:10" ht="12.75">
      <c r="B4" s="428" t="s">
        <v>211</v>
      </c>
      <c r="C4" s="428"/>
      <c r="D4" s="428"/>
      <c r="E4" s="428"/>
      <c r="F4" s="428"/>
      <c r="G4" s="428"/>
      <c r="H4" s="428"/>
      <c r="I4" s="428"/>
      <c r="J4" s="428"/>
    </row>
    <row r="5" spans="2:10" ht="12.75">
      <c r="B5" s="428" t="s">
        <v>216</v>
      </c>
      <c r="C5" s="428"/>
      <c r="D5" s="428"/>
      <c r="E5" s="428"/>
      <c r="F5" s="428"/>
      <c r="G5" s="428"/>
      <c r="H5" s="428"/>
      <c r="I5" s="428"/>
      <c r="J5" s="428"/>
    </row>
    <row r="6" spans="2:10" ht="12.75">
      <c r="B6" s="428" t="s">
        <v>212</v>
      </c>
      <c r="C6" s="428"/>
      <c r="D6" s="428"/>
      <c r="E6" s="428"/>
      <c r="F6" s="428"/>
      <c r="G6" s="428"/>
      <c r="H6" s="428"/>
      <c r="I6" s="428"/>
      <c r="J6" s="428"/>
    </row>
    <row r="8" spans="2:10" ht="21" customHeight="1">
      <c r="B8" s="459" t="s">
        <v>130</v>
      </c>
      <c r="C8" s="443"/>
      <c r="D8" s="443"/>
      <c r="E8" s="443"/>
      <c r="F8" s="443"/>
      <c r="G8" s="443"/>
      <c r="H8" s="443"/>
      <c r="I8" s="443"/>
      <c r="J8" s="443"/>
    </row>
    <row r="9" spans="2:10" ht="11.25" customHeight="1">
      <c r="B9" s="443"/>
      <c r="C9" s="443"/>
      <c r="D9" s="443"/>
      <c r="E9" s="443"/>
      <c r="F9" s="443"/>
      <c r="G9" s="443"/>
      <c r="H9" s="443"/>
      <c r="I9" s="443"/>
      <c r="J9" s="443"/>
    </row>
    <row r="10" spans="2:10" ht="33.75" customHeight="1">
      <c r="B10" s="443"/>
      <c r="C10" s="443"/>
      <c r="D10" s="443"/>
      <c r="E10" s="443"/>
      <c r="F10" s="443"/>
      <c r="G10" s="443"/>
      <c r="H10" s="443"/>
      <c r="I10" s="443"/>
      <c r="J10" s="443"/>
    </row>
    <row r="11" ht="12.75">
      <c r="J11" s="8" t="s">
        <v>494</v>
      </c>
    </row>
    <row r="12" spans="2:10" ht="15" customHeight="1">
      <c r="B12" s="452" t="s">
        <v>475</v>
      </c>
      <c r="C12" s="452"/>
      <c r="D12" s="452"/>
      <c r="E12" s="452"/>
      <c r="F12" s="452"/>
      <c r="G12" s="452"/>
      <c r="H12" s="413" t="s">
        <v>833</v>
      </c>
      <c r="I12" s="460" t="s">
        <v>693</v>
      </c>
      <c r="J12" s="460"/>
    </row>
    <row r="13" spans="2:10" ht="30" customHeight="1">
      <c r="B13" s="452"/>
      <c r="C13" s="452"/>
      <c r="D13" s="452"/>
      <c r="E13" s="452"/>
      <c r="F13" s="452"/>
      <c r="G13" s="452"/>
      <c r="H13" s="413"/>
      <c r="I13" s="5" t="s">
        <v>694</v>
      </c>
      <c r="J13" s="5" t="s">
        <v>695</v>
      </c>
    </row>
    <row r="14" spans="2:10" ht="12.75">
      <c r="B14" s="447">
        <v>1</v>
      </c>
      <c r="C14" s="447"/>
      <c r="D14" s="447"/>
      <c r="E14" s="447"/>
      <c r="F14" s="447"/>
      <c r="G14" s="447"/>
      <c r="H14" s="3">
        <v>2</v>
      </c>
      <c r="I14" s="3">
        <v>4</v>
      </c>
      <c r="J14" s="3">
        <v>5</v>
      </c>
    </row>
    <row r="15" spans="2:10" ht="30" customHeight="1">
      <c r="B15" s="416" t="s">
        <v>834</v>
      </c>
      <c r="C15" s="415"/>
      <c r="D15" s="415"/>
      <c r="E15" s="415"/>
      <c r="F15" s="415"/>
      <c r="G15" s="415"/>
      <c r="H15" s="3">
        <v>301</v>
      </c>
      <c r="I15" s="28">
        <f>SUM(I16:I18)</f>
        <v>496000</v>
      </c>
      <c r="J15" s="28">
        <f>SUM(J16:J18)</f>
        <v>840000</v>
      </c>
    </row>
    <row r="16" spans="2:10" ht="12.75">
      <c r="B16" s="415" t="s">
        <v>835</v>
      </c>
      <c r="C16" s="415"/>
      <c r="D16" s="415"/>
      <c r="E16" s="415"/>
      <c r="F16" s="415"/>
      <c r="G16" s="415"/>
      <c r="H16" s="3">
        <v>302</v>
      </c>
      <c r="I16" s="28">
        <f>516778-20778</f>
        <v>496000</v>
      </c>
      <c r="J16" s="28">
        <v>840000</v>
      </c>
    </row>
    <row r="17" spans="2:10" ht="12.75">
      <c r="B17" s="415" t="s">
        <v>836</v>
      </c>
      <c r="C17" s="415"/>
      <c r="D17" s="415"/>
      <c r="E17" s="415"/>
      <c r="F17" s="415"/>
      <c r="G17" s="415"/>
      <c r="H17" s="3">
        <v>303</v>
      </c>
      <c r="I17" s="28">
        <v>0</v>
      </c>
      <c r="J17" s="28">
        <v>0</v>
      </c>
    </row>
    <row r="18" spans="2:10" ht="12.75">
      <c r="B18" s="415" t="s">
        <v>837</v>
      </c>
      <c r="C18" s="415"/>
      <c r="D18" s="415"/>
      <c r="E18" s="415"/>
      <c r="F18" s="415"/>
      <c r="G18" s="415"/>
      <c r="H18" s="3">
        <v>304</v>
      </c>
      <c r="I18" s="28">
        <v>0</v>
      </c>
      <c r="J18" s="28">
        <v>0</v>
      </c>
    </row>
    <row r="19" spans="2:10" ht="12.75">
      <c r="B19" s="415" t="s">
        <v>838</v>
      </c>
      <c r="C19" s="415"/>
      <c r="D19" s="415"/>
      <c r="E19" s="415"/>
      <c r="F19" s="415"/>
      <c r="G19" s="415"/>
      <c r="H19" s="3">
        <v>305</v>
      </c>
      <c r="I19" s="28">
        <f>SUM(I20:I24)</f>
        <v>283269</v>
      </c>
      <c r="J19" s="28">
        <f>SUM(J20:J24)</f>
        <v>295823</v>
      </c>
    </row>
    <row r="20" spans="2:10" ht="12.75">
      <c r="B20" s="415" t="s">
        <v>839</v>
      </c>
      <c r="C20" s="415"/>
      <c r="D20" s="415"/>
      <c r="E20" s="415"/>
      <c r="F20" s="415"/>
      <c r="G20" s="415"/>
      <c r="H20" s="3">
        <v>306</v>
      </c>
      <c r="I20" s="28">
        <v>69577</v>
      </c>
      <c r="J20" s="28">
        <v>90321</v>
      </c>
    </row>
    <row r="21" spans="2:10" ht="30" customHeight="1">
      <c r="B21" s="415" t="s">
        <v>840</v>
      </c>
      <c r="C21" s="415"/>
      <c r="D21" s="415"/>
      <c r="E21" s="415"/>
      <c r="F21" s="415"/>
      <c r="G21" s="415"/>
      <c r="H21" s="3">
        <v>307</v>
      </c>
      <c r="I21" s="28">
        <v>183480</v>
      </c>
      <c r="J21" s="28">
        <v>181046</v>
      </c>
    </row>
    <row r="22" spans="2:10" ht="12.75">
      <c r="B22" s="415" t="s">
        <v>841</v>
      </c>
      <c r="C22" s="415"/>
      <c r="D22" s="415"/>
      <c r="E22" s="415"/>
      <c r="F22" s="415"/>
      <c r="G22" s="415"/>
      <c r="H22" s="3">
        <v>308</v>
      </c>
      <c r="I22" s="28">
        <v>0</v>
      </c>
      <c r="J22" s="28">
        <v>0</v>
      </c>
    </row>
    <row r="23" spans="2:10" ht="12.75">
      <c r="B23" s="415" t="s">
        <v>842</v>
      </c>
      <c r="C23" s="415"/>
      <c r="D23" s="415"/>
      <c r="E23" s="415"/>
      <c r="F23" s="415"/>
      <c r="G23" s="415"/>
      <c r="H23" s="3">
        <v>309</v>
      </c>
      <c r="I23" s="28">
        <v>30212</v>
      </c>
      <c r="J23" s="28">
        <v>24456</v>
      </c>
    </row>
    <row r="24" spans="2:10" ht="12.75">
      <c r="B24" s="415" t="s">
        <v>843</v>
      </c>
      <c r="C24" s="415"/>
      <c r="D24" s="415"/>
      <c r="E24" s="415"/>
      <c r="F24" s="415"/>
      <c r="G24" s="415"/>
      <c r="H24" s="3">
        <v>310</v>
      </c>
      <c r="I24" s="28">
        <v>0</v>
      </c>
      <c r="J24" s="28">
        <v>0</v>
      </c>
    </row>
    <row r="25" spans="2:10" ht="12.75">
      <c r="B25" s="415" t="s">
        <v>844</v>
      </c>
      <c r="C25" s="415"/>
      <c r="D25" s="415"/>
      <c r="E25" s="415"/>
      <c r="F25" s="415"/>
      <c r="G25" s="415"/>
      <c r="H25" s="3">
        <v>311</v>
      </c>
      <c r="I25" s="28">
        <f>I15-I19</f>
        <v>212731</v>
      </c>
      <c r="J25" s="28">
        <f>J15-J19</f>
        <v>544177</v>
      </c>
    </row>
    <row r="26" spans="2:10" ht="12.75">
      <c r="B26" s="415" t="s">
        <v>845</v>
      </c>
      <c r="C26" s="415"/>
      <c r="D26" s="415"/>
      <c r="E26" s="415"/>
      <c r="F26" s="415"/>
      <c r="G26" s="415"/>
      <c r="H26" s="3">
        <v>312</v>
      </c>
      <c r="I26" s="28">
        <v>0</v>
      </c>
      <c r="J26" s="28">
        <v>0</v>
      </c>
    </row>
    <row r="27" spans="2:10" ht="30" customHeight="1">
      <c r="B27" s="416" t="s">
        <v>846</v>
      </c>
      <c r="C27" s="415"/>
      <c r="D27" s="415"/>
      <c r="E27" s="415"/>
      <c r="F27" s="415"/>
      <c r="G27" s="415"/>
      <c r="H27" s="3">
        <v>313</v>
      </c>
      <c r="I27" s="28">
        <f>SUM(I28:I33)</f>
        <v>662872</v>
      </c>
      <c r="J27" s="28">
        <f>SUM(J28:J33)</f>
        <v>457322</v>
      </c>
    </row>
    <row r="28" spans="2:10" ht="12.75">
      <c r="B28" s="415" t="s">
        <v>847</v>
      </c>
      <c r="C28" s="415"/>
      <c r="D28" s="415"/>
      <c r="E28" s="415"/>
      <c r="F28" s="415"/>
      <c r="G28" s="415"/>
      <c r="H28" s="3">
        <v>314</v>
      </c>
      <c r="I28" s="28">
        <v>600000</v>
      </c>
      <c r="J28" s="28">
        <v>350000</v>
      </c>
    </row>
    <row r="29" spans="2:10" ht="12.75">
      <c r="B29" s="415" t="s">
        <v>848</v>
      </c>
      <c r="C29" s="415"/>
      <c r="D29" s="415"/>
      <c r="E29" s="415"/>
      <c r="F29" s="415"/>
      <c r="G29" s="415"/>
      <c r="H29" s="3">
        <v>315</v>
      </c>
      <c r="I29" s="28"/>
      <c r="J29" s="28">
        <v>0</v>
      </c>
    </row>
    <row r="30" spans="2:10" ht="39.75" customHeight="1">
      <c r="B30" s="415" t="s">
        <v>849</v>
      </c>
      <c r="C30" s="415"/>
      <c r="D30" s="415"/>
      <c r="E30" s="415"/>
      <c r="F30" s="415"/>
      <c r="G30" s="415"/>
      <c r="H30" s="3">
        <v>316</v>
      </c>
      <c r="I30" s="28">
        <v>0</v>
      </c>
      <c r="J30" s="28">
        <v>0</v>
      </c>
    </row>
    <row r="31" spans="2:10" ht="12.75">
      <c r="B31" s="415" t="s">
        <v>850</v>
      </c>
      <c r="C31" s="415"/>
      <c r="D31" s="415"/>
      <c r="E31" s="415"/>
      <c r="F31" s="415"/>
      <c r="G31" s="415"/>
      <c r="H31" s="3">
        <v>317</v>
      </c>
      <c r="I31" s="28">
        <f>19834+18014-2293</f>
        <v>35555</v>
      </c>
      <c r="J31" s="28">
        <v>7615</v>
      </c>
    </row>
    <row r="32" spans="2:10" ht="12.75">
      <c r="B32" s="415" t="s">
        <v>851</v>
      </c>
      <c r="C32" s="415"/>
      <c r="D32" s="415"/>
      <c r="E32" s="415"/>
      <c r="F32" s="415"/>
      <c r="G32" s="415"/>
      <c r="H32" s="3">
        <v>318</v>
      </c>
      <c r="I32" s="28">
        <v>27317</v>
      </c>
      <c r="J32" s="28">
        <v>99707</v>
      </c>
    </row>
    <row r="33" spans="2:10" ht="12.75">
      <c r="B33" s="415" t="s">
        <v>852</v>
      </c>
      <c r="C33" s="415"/>
      <c r="D33" s="415"/>
      <c r="E33" s="415"/>
      <c r="F33" s="415"/>
      <c r="G33" s="415"/>
      <c r="H33" s="3">
        <v>319</v>
      </c>
      <c r="I33" s="28"/>
      <c r="J33" s="28"/>
    </row>
    <row r="34" spans="2:10" ht="12.75">
      <c r="B34" s="415" t="s">
        <v>853</v>
      </c>
      <c r="C34" s="415"/>
      <c r="D34" s="415"/>
      <c r="E34" s="415"/>
      <c r="F34" s="415"/>
      <c r="G34" s="415"/>
      <c r="H34" s="3">
        <v>320</v>
      </c>
      <c r="I34" s="28">
        <f>SUM(I35:I38)</f>
        <v>411401</v>
      </c>
      <c r="J34" s="28">
        <f>SUM(J35:J38)</f>
        <v>600000</v>
      </c>
    </row>
    <row r="35" spans="2:10" ht="12.75">
      <c r="B35" s="415" t="s">
        <v>854</v>
      </c>
      <c r="C35" s="415"/>
      <c r="D35" s="415"/>
      <c r="E35" s="415"/>
      <c r="F35" s="415"/>
      <c r="G35" s="415"/>
      <c r="H35" s="3">
        <v>321</v>
      </c>
      <c r="I35" s="28">
        <v>200000</v>
      </c>
      <c r="J35" s="28">
        <v>600000</v>
      </c>
    </row>
    <row r="36" spans="2:10" ht="12.75">
      <c r="B36" s="415" t="s">
        <v>855</v>
      </c>
      <c r="C36" s="415"/>
      <c r="D36" s="415"/>
      <c r="E36" s="415"/>
      <c r="F36" s="415"/>
      <c r="G36" s="415"/>
      <c r="H36" s="3">
        <v>322</v>
      </c>
      <c r="I36" s="28"/>
      <c r="J36" s="28"/>
    </row>
    <row r="37" spans="2:10" ht="39.75" customHeight="1">
      <c r="B37" s="415" t="s">
        <v>856</v>
      </c>
      <c r="C37" s="415"/>
      <c r="D37" s="415"/>
      <c r="E37" s="415"/>
      <c r="F37" s="415"/>
      <c r="G37" s="415"/>
      <c r="H37" s="3">
        <v>323</v>
      </c>
      <c r="I37" s="28">
        <v>0</v>
      </c>
      <c r="J37" s="28">
        <v>0</v>
      </c>
    </row>
    <row r="38" spans="2:10" ht="12.75">
      <c r="B38" s="415" t="s">
        <v>857</v>
      </c>
      <c r="C38" s="415"/>
      <c r="D38" s="415"/>
      <c r="E38" s="415"/>
      <c r="F38" s="415"/>
      <c r="G38" s="415"/>
      <c r="H38" s="3">
        <v>324</v>
      </c>
      <c r="I38" s="28">
        <v>211401</v>
      </c>
      <c r="J38" s="28">
        <v>0</v>
      </c>
    </row>
    <row r="39" spans="2:10" ht="30" customHeight="1">
      <c r="B39" s="415" t="s">
        <v>858</v>
      </c>
      <c r="C39" s="415"/>
      <c r="D39" s="415"/>
      <c r="E39" s="415"/>
      <c r="F39" s="415"/>
      <c r="G39" s="415"/>
      <c r="H39" s="3">
        <v>325</v>
      </c>
      <c r="I39" s="28">
        <f>I27-I34</f>
        <v>251471</v>
      </c>
      <c r="J39" s="28">
        <v>0</v>
      </c>
    </row>
    <row r="40" spans="2:10" ht="12.75">
      <c r="B40" s="415" t="s">
        <v>859</v>
      </c>
      <c r="C40" s="415"/>
      <c r="D40" s="415"/>
      <c r="E40" s="415"/>
      <c r="F40" s="415"/>
      <c r="G40" s="415"/>
      <c r="H40" s="3">
        <v>326</v>
      </c>
      <c r="I40" s="28">
        <v>0</v>
      </c>
      <c r="J40" s="28">
        <f>J34-J27</f>
        <v>142678</v>
      </c>
    </row>
    <row r="41" spans="2:10" ht="30" customHeight="1">
      <c r="B41" s="416" t="s">
        <v>860</v>
      </c>
      <c r="C41" s="415"/>
      <c r="D41" s="415"/>
      <c r="E41" s="415"/>
      <c r="F41" s="415"/>
      <c r="G41" s="415"/>
      <c r="H41" s="3">
        <v>327</v>
      </c>
      <c r="I41" s="28">
        <f>SUM(I42:I45)</f>
        <v>0</v>
      </c>
      <c r="J41" s="28">
        <f>SUM(J42:J45)</f>
        <v>0</v>
      </c>
    </row>
    <row r="42" spans="2:10" ht="12.75">
      <c r="B42" s="415" t="s">
        <v>861</v>
      </c>
      <c r="C42" s="415"/>
      <c r="D42" s="415"/>
      <c r="E42" s="415"/>
      <c r="F42" s="415"/>
      <c r="G42" s="415"/>
      <c r="H42" s="3">
        <v>328</v>
      </c>
      <c r="I42" s="28">
        <v>0</v>
      </c>
      <c r="J42" s="28">
        <v>0</v>
      </c>
    </row>
    <row r="43" spans="2:10" ht="12.75">
      <c r="B43" s="415" t="s">
        <v>862</v>
      </c>
      <c r="C43" s="415"/>
      <c r="D43" s="415"/>
      <c r="E43" s="415"/>
      <c r="F43" s="415"/>
      <c r="G43" s="415"/>
      <c r="H43" s="3">
        <v>329</v>
      </c>
      <c r="I43" s="28">
        <v>0</v>
      </c>
      <c r="J43" s="28">
        <v>0</v>
      </c>
    </row>
    <row r="44" spans="2:10" ht="12.75">
      <c r="B44" s="415" t="s">
        <v>863</v>
      </c>
      <c r="C44" s="415"/>
      <c r="D44" s="415"/>
      <c r="E44" s="415"/>
      <c r="F44" s="415"/>
      <c r="G44" s="415"/>
      <c r="H44" s="3">
        <v>330</v>
      </c>
      <c r="I44" s="28">
        <v>0</v>
      </c>
      <c r="J44" s="28"/>
    </row>
    <row r="45" spans="2:10" ht="12.75">
      <c r="B45" s="415" t="s">
        <v>864</v>
      </c>
      <c r="C45" s="415"/>
      <c r="D45" s="415"/>
      <c r="E45" s="415"/>
      <c r="F45" s="415"/>
      <c r="G45" s="415"/>
      <c r="H45" s="3">
        <v>331</v>
      </c>
      <c r="I45" s="28">
        <v>0</v>
      </c>
      <c r="J45" s="28">
        <v>0</v>
      </c>
    </row>
    <row r="46" spans="2:10" ht="12.75">
      <c r="B46" s="415" t="s">
        <v>865</v>
      </c>
      <c r="C46" s="415"/>
      <c r="D46" s="415"/>
      <c r="E46" s="415"/>
      <c r="F46" s="415"/>
      <c r="G46" s="415"/>
      <c r="H46" s="3">
        <v>332</v>
      </c>
      <c r="I46" s="28">
        <f>SUM(I47:I52)</f>
        <v>458410</v>
      </c>
      <c r="J46" s="28">
        <f>SUM(J47:J52)</f>
        <v>399360</v>
      </c>
    </row>
    <row r="47" spans="2:10" ht="12.75">
      <c r="B47" s="415" t="s">
        <v>866</v>
      </c>
      <c r="C47" s="415"/>
      <c r="D47" s="415"/>
      <c r="E47" s="415"/>
      <c r="F47" s="415"/>
      <c r="G47" s="415"/>
      <c r="H47" s="3">
        <v>333</v>
      </c>
      <c r="I47" s="28">
        <v>0</v>
      </c>
      <c r="J47" s="28">
        <v>0</v>
      </c>
    </row>
    <row r="48" spans="2:10" ht="12.75">
      <c r="B48" s="415" t="s">
        <v>867</v>
      </c>
      <c r="C48" s="415"/>
      <c r="D48" s="415"/>
      <c r="E48" s="415"/>
      <c r="F48" s="415"/>
      <c r="G48" s="415"/>
      <c r="H48" s="3">
        <v>334</v>
      </c>
      <c r="I48" s="28">
        <v>0</v>
      </c>
      <c r="J48" s="28">
        <v>0</v>
      </c>
    </row>
    <row r="49" spans="2:10" ht="12.75">
      <c r="B49" s="415" t="s">
        <v>868</v>
      </c>
      <c r="C49" s="415"/>
      <c r="D49" s="415"/>
      <c r="E49" s="415"/>
      <c r="F49" s="415"/>
      <c r="G49" s="415"/>
      <c r="H49" s="3">
        <v>335</v>
      </c>
      <c r="I49" s="28"/>
      <c r="J49" s="28">
        <v>0</v>
      </c>
    </row>
    <row r="50" spans="2:10" ht="12.75">
      <c r="B50" s="415" t="s">
        <v>869</v>
      </c>
      <c r="C50" s="415"/>
      <c r="D50" s="415"/>
      <c r="E50" s="415"/>
      <c r="F50" s="415"/>
      <c r="G50" s="415"/>
      <c r="H50" s="3">
        <v>336</v>
      </c>
      <c r="I50" s="28">
        <v>0</v>
      </c>
      <c r="J50" s="28">
        <v>0</v>
      </c>
    </row>
    <row r="51" spans="2:10" ht="12.75">
      <c r="B51" s="415" t="s">
        <v>870</v>
      </c>
      <c r="C51" s="415"/>
      <c r="D51" s="415"/>
      <c r="E51" s="415"/>
      <c r="F51" s="415"/>
      <c r="G51" s="415"/>
      <c r="H51" s="3">
        <v>337</v>
      </c>
      <c r="I51" s="28">
        <v>458410</v>
      </c>
      <c r="J51" s="28">
        <v>399360</v>
      </c>
    </row>
    <row r="52" spans="2:10" ht="12.75">
      <c r="B52" s="415" t="s">
        <v>871</v>
      </c>
      <c r="C52" s="415"/>
      <c r="D52" s="415"/>
      <c r="E52" s="415"/>
      <c r="F52" s="415"/>
      <c r="G52" s="415"/>
      <c r="H52" s="3">
        <v>338</v>
      </c>
      <c r="I52" s="28">
        <v>0</v>
      </c>
      <c r="J52" s="28">
        <v>0</v>
      </c>
    </row>
    <row r="53" spans="2:10" ht="30" customHeight="1">
      <c r="B53" s="415" t="s">
        <v>872</v>
      </c>
      <c r="C53" s="415"/>
      <c r="D53" s="415"/>
      <c r="E53" s="415"/>
      <c r="F53" s="415"/>
      <c r="G53" s="415"/>
      <c r="H53" s="3">
        <v>339</v>
      </c>
      <c r="I53" s="28">
        <v>0</v>
      </c>
      <c r="J53" s="28">
        <v>0</v>
      </c>
    </row>
    <row r="54" spans="2:10" ht="30" customHeight="1">
      <c r="B54" s="415" t="s">
        <v>873</v>
      </c>
      <c r="C54" s="415"/>
      <c r="D54" s="415"/>
      <c r="E54" s="415"/>
      <c r="F54" s="415"/>
      <c r="G54" s="415"/>
      <c r="H54" s="3">
        <v>340</v>
      </c>
      <c r="I54" s="28">
        <f>I46-I41</f>
        <v>458410</v>
      </c>
      <c r="J54" s="28">
        <f>J46-J41</f>
        <v>399360</v>
      </c>
    </row>
    <row r="55" spans="2:10" ht="12.75">
      <c r="B55" s="416" t="s">
        <v>874</v>
      </c>
      <c r="C55" s="416"/>
      <c r="D55" s="416"/>
      <c r="E55" s="416"/>
      <c r="F55" s="416"/>
      <c r="G55" s="416"/>
      <c r="H55" s="3">
        <v>341</v>
      </c>
      <c r="I55" s="28">
        <f>SUM(I15+I27+I41)</f>
        <v>1158872</v>
      </c>
      <c r="J55" s="28">
        <f>SUM(J15+J27+J41)</f>
        <v>1297322</v>
      </c>
    </row>
    <row r="56" spans="2:10" ht="12.75">
      <c r="B56" s="416" t="s">
        <v>875</v>
      </c>
      <c r="C56" s="416"/>
      <c r="D56" s="416"/>
      <c r="E56" s="416"/>
      <c r="F56" s="416"/>
      <c r="G56" s="416"/>
      <c r="H56" s="3">
        <v>342</v>
      </c>
      <c r="I56" s="28">
        <f>I19+I34+I46</f>
        <v>1153080</v>
      </c>
      <c r="J56" s="28">
        <f>J19+J34+J46</f>
        <v>1295183</v>
      </c>
    </row>
    <row r="57" spans="2:10" ht="12.75">
      <c r="B57" s="416" t="s">
        <v>876</v>
      </c>
      <c r="C57" s="416"/>
      <c r="D57" s="416"/>
      <c r="E57" s="416"/>
      <c r="F57" s="416"/>
      <c r="G57" s="416"/>
      <c r="H57" s="3">
        <v>343</v>
      </c>
      <c r="I57" s="28">
        <f>I55-I56</f>
        <v>5792</v>
      </c>
      <c r="J57" s="28">
        <f>J55-J56</f>
        <v>2139</v>
      </c>
    </row>
    <row r="58" spans="2:10" ht="12.75">
      <c r="B58" s="416" t="s">
        <v>877</v>
      </c>
      <c r="C58" s="416"/>
      <c r="D58" s="416"/>
      <c r="E58" s="416"/>
      <c r="F58" s="416"/>
      <c r="G58" s="416"/>
      <c r="H58" s="3">
        <v>344</v>
      </c>
      <c r="I58" s="28">
        <v>0</v>
      </c>
      <c r="J58" s="28">
        <v>0</v>
      </c>
    </row>
    <row r="59" spans="2:10" ht="12.75">
      <c r="B59" s="416" t="s">
        <v>878</v>
      </c>
      <c r="C59" s="416"/>
      <c r="D59" s="416"/>
      <c r="E59" s="416"/>
      <c r="F59" s="416"/>
      <c r="G59" s="416"/>
      <c r="H59" s="3">
        <v>345</v>
      </c>
      <c r="I59" s="28">
        <v>34043</v>
      </c>
      <c r="J59" s="28">
        <v>31904</v>
      </c>
    </row>
    <row r="60" spans="2:10" ht="30" customHeight="1">
      <c r="B60" s="416" t="s">
        <v>879</v>
      </c>
      <c r="C60" s="416"/>
      <c r="D60" s="416"/>
      <c r="E60" s="416"/>
      <c r="F60" s="416"/>
      <c r="G60" s="416"/>
      <c r="H60" s="3">
        <v>346</v>
      </c>
      <c r="I60" s="28">
        <v>0</v>
      </c>
      <c r="J60" s="28">
        <v>0</v>
      </c>
    </row>
    <row r="61" spans="2:10" ht="12.75">
      <c r="B61" s="416" t="s">
        <v>880</v>
      </c>
      <c r="C61" s="416"/>
      <c r="D61" s="416"/>
      <c r="E61" s="416"/>
      <c r="F61" s="416"/>
      <c r="G61" s="416"/>
      <c r="H61" s="3">
        <v>347</v>
      </c>
      <c r="I61" s="28">
        <v>0</v>
      </c>
      <c r="J61" s="28">
        <v>0</v>
      </c>
    </row>
    <row r="62" spans="2:10" ht="30" customHeight="1">
      <c r="B62" s="416" t="s">
        <v>0</v>
      </c>
      <c r="C62" s="416"/>
      <c r="D62" s="416"/>
      <c r="E62" s="416"/>
      <c r="F62" s="416"/>
      <c r="G62" s="416"/>
      <c r="H62" s="3">
        <v>348</v>
      </c>
      <c r="I62" s="28">
        <f>I59+I57-I58+I60-I61</f>
        <v>39835</v>
      </c>
      <c r="J62" s="28">
        <f>J59+J57-J58+J60-J61</f>
        <v>34043</v>
      </c>
    </row>
    <row r="63" ht="12.75">
      <c r="I63" s="32"/>
    </row>
    <row r="65" spans="2:10" ht="12.75">
      <c r="B65" s="427" t="s">
        <v>218</v>
      </c>
      <c r="C65" s="427"/>
      <c r="E65" s="444" t="s">
        <v>1</v>
      </c>
      <c r="F65" s="444"/>
      <c r="I65" s="444" t="s">
        <v>3</v>
      </c>
      <c r="J65" s="444"/>
    </row>
    <row r="66" spans="2:10" ht="12.75">
      <c r="B66" s="427"/>
      <c r="C66" s="427"/>
      <c r="E66" s="444"/>
      <c r="F66" s="444"/>
      <c r="G66" s="444" t="s">
        <v>829</v>
      </c>
      <c r="H66" s="444"/>
      <c r="I66" s="444"/>
      <c r="J66" s="444"/>
    </row>
    <row r="67" spans="2:10" ht="12.75">
      <c r="B67" s="427" t="s">
        <v>882</v>
      </c>
      <c r="C67" s="427"/>
      <c r="E67" s="444" t="s">
        <v>380</v>
      </c>
      <c r="F67" s="444"/>
      <c r="G67" s="444"/>
      <c r="H67" s="444"/>
      <c r="I67" s="444" t="s">
        <v>2</v>
      </c>
      <c r="J67" s="444"/>
    </row>
    <row r="68" spans="2:10" ht="12.75">
      <c r="B68" s="427"/>
      <c r="C68" s="427"/>
      <c r="E68" s="444"/>
      <c r="F68" s="444"/>
      <c r="I68" s="444"/>
      <c r="J68" s="444"/>
    </row>
  </sheetData>
  <sheetProtection/>
  <mergeCells count="66">
    <mergeCell ref="B1:J1"/>
    <mergeCell ref="B2:J2"/>
    <mergeCell ref="B3:J3"/>
    <mergeCell ref="B4:J4"/>
    <mergeCell ref="B20:G20"/>
    <mergeCell ref="B21:G21"/>
    <mergeCell ref="B5:J5"/>
    <mergeCell ref="B6:J6"/>
    <mergeCell ref="B8:J10"/>
    <mergeCell ref="B12:G13"/>
    <mergeCell ref="I12:J12"/>
    <mergeCell ref="H12:H13"/>
    <mergeCell ref="B14:G14"/>
    <mergeCell ref="B15:G15"/>
    <mergeCell ref="B16:G16"/>
    <mergeCell ref="B17:G17"/>
    <mergeCell ref="B18:G18"/>
    <mergeCell ref="B19:G19"/>
    <mergeCell ref="B34:G34"/>
    <mergeCell ref="B35:G35"/>
    <mergeCell ref="B22:G22"/>
    <mergeCell ref="B23:G23"/>
    <mergeCell ref="B24:G24"/>
    <mergeCell ref="B25:G25"/>
    <mergeCell ref="B28:G28"/>
    <mergeCell ref="B29:G29"/>
    <mergeCell ref="B36:G36"/>
    <mergeCell ref="B37:G37"/>
    <mergeCell ref="B38:G38"/>
    <mergeCell ref="B39:G39"/>
    <mergeCell ref="B26:G26"/>
    <mergeCell ref="B27:G27"/>
    <mergeCell ref="B30:G30"/>
    <mergeCell ref="B31:G31"/>
    <mergeCell ref="B32:G32"/>
    <mergeCell ref="B33:G33"/>
    <mergeCell ref="B60:G60"/>
    <mergeCell ref="B61:G61"/>
    <mergeCell ref="B46:G46"/>
    <mergeCell ref="B47:G47"/>
    <mergeCell ref="B48:G48"/>
    <mergeCell ref="B49:G49"/>
    <mergeCell ref="B56:G56"/>
    <mergeCell ref="B57:G57"/>
    <mergeCell ref="B50:G50"/>
    <mergeCell ref="B51:G51"/>
    <mergeCell ref="B52:G52"/>
    <mergeCell ref="B53:G53"/>
    <mergeCell ref="B54:G54"/>
    <mergeCell ref="B55:G55"/>
    <mergeCell ref="B40:G40"/>
    <mergeCell ref="B41:G41"/>
    <mergeCell ref="B42:G42"/>
    <mergeCell ref="B43:G43"/>
    <mergeCell ref="B44:G44"/>
    <mergeCell ref="B45:G45"/>
    <mergeCell ref="B58:G58"/>
    <mergeCell ref="B59:G59"/>
    <mergeCell ref="I65:J66"/>
    <mergeCell ref="I67:J68"/>
    <mergeCell ref="B62:G62"/>
    <mergeCell ref="B65:C66"/>
    <mergeCell ref="B67:C68"/>
    <mergeCell ref="E65:F66"/>
    <mergeCell ref="E67:F68"/>
    <mergeCell ref="G66:H67"/>
  </mergeCells>
  <printOptions/>
  <pageMargins left="0.17" right="0.75" top="0.58" bottom="0.5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6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2.57421875" style="0" customWidth="1"/>
    <col min="2" max="2" width="39.8515625" style="0" customWidth="1"/>
    <col min="3" max="3" width="6.57421875" style="0" customWidth="1"/>
  </cols>
  <sheetData>
    <row r="1" spans="1:11" ht="12.75">
      <c r="A1" s="33"/>
      <c r="B1" s="428" t="s">
        <v>215</v>
      </c>
      <c r="C1" s="428"/>
      <c r="D1" s="428"/>
      <c r="E1" s="428"/>
      <c r="F1" s="428"/>
      <c r="G1" s="428"/>
      <c r="H1" s="428"/>
      <c r="I1" s="428"/>
      <c r="J1" s="428"/>
      <c r="K1" s="33"/>
    </row>
    <row r="2" spans="1:11" ht="12.75">
      <c r="A2" s="33"/>
      <c r="B2" s="428" t="s">
        <v>214</v>
      </c>
      <c r="C2" s="428"/>
      <c r="D2" s="428"/>
      <c r="E2" s="428"/>
      <c r="F2" s="428"/>
      <c r="G2" s="428"/>
      <c r="H2" s="428"/>
      <c r="I2" s="428"/>
      <c r="J2" s="428"/>
      <c r="K2" s="33"/>
    </row>
    <row r="3" spans="1:11" ht="12.75">
      <c r="A3" s="33"/>
      <c r="B3" s="428" t="s">
        <v>376</v>
      </c>
      <c r="C3" s="428"/>
      <c r="D3" s="428"/>
      <c r="E3" s="428"/>
      <c r="F3" s="428"/>
      <c r="G3" s="428"/>
      <c r="H3" s="428"/>
      <c r="I3" s="428"/>
      <c r="J3" s="428"/>
      <c r="K3" s="33"/>
    </row>
    <row r="4" spans="1:11" ht="12.75">
      <c r="A4" s="33"/>
      <c r="B4" s="428" t="s">
        <v>211</v>
      </c>
      <c r="C4" s="428"/>
      <c r="D4" s="428"/>
      <c r="E4" s="428"/>
      <c r="F4" s="428"/>
      <c r="G4" s="428"/>
      <c r="H4" s="428"/>
      <c r="I4" s="428"/>
      <c r="J4" s="428"/>
      <c r="K4" s="33"/>
    </row>
    <row r="5" spans="1:11" ht="12.75">
      <c r="A5" s="33"/>
      <c r="B5" s="428" t="s">
        <v>216</v>
      </c>
      <c r="C5" s="428"/>
      <c r="D5" s="428"/>
      <c r="E5" s="428"/>
      <c r="F5" s="428"/>
      <c r="G5" s="428"/>
      <c r="H5" s="428"/>
      <c r="I5" s="428"/>
      <c r="J5" s="428"/>
      <c r="K5" s="33"/>
    </row>
    <row r="6" spans="1:11" ht="12.75">
      <c r="A6" s="33"/>
      <c r="B6" s="428" t="s">
        <v>212</v>
      </c>
      <c r="C6" s="428"/>
      <c r="D6" s="428"/>
      <c r="E6" s="428"/>
      <c r="F6" s="428"/>
      <c r="G6" s="428"/>
      <c r="H6" s="428"/>
      <c r="I6" s="428"/>
      <c r="J6" s="428"/>
      <c r="K6" s="33"/>
    </row>
    <row r="7" spans="1:11" ht="12.75">
      <c r="A7" s="33"/>
      <c r="B7" s="219"/>
      <c r="C7" s="219"/>
      <c r="D7" s="219"/>
      <c r="E7" s="219"/>
      <c r="F7" s="219"/>
      <c r="G7" s="219"/>
      <c r="H7" s="219"/>
      <c r="I7" s="219"/>
      <c r="J7" s="219"/>
      <c r="K7" s="33"/>
    </row>
    <row r="8" spans="1:11" ht="12.75">
      <c r="A8" s="33"/>
      <c r="B8" s="33"/>
      <c r="C8" s="35" t="s">
        <v>4</v>
      </c>
      <c r="D8" s="35"/>
      <c r="E8" s="35"/>
      <c r="F8" s="35"/>
      <c r="G8" s="35"/>
      <c r="H8" s="35"/>
      <c r="I8" s="36"/>
      <c r="J8" s="33"/>
      <c r="K8" s="33"/>
    </row>
    <row r="9" spans="1:11" ht="12.75">
      <c r="A9" s="33"/>
      <c r="B9" s="33"/>
      <c r="C9" s="34" t="s">
        <v>5</v>
      </c>
      <c r="D9" s="34"/>
      <c r="E9" s="34"/>
      <c r="F9" s="34"/>
      <c r="G9" s="412">
        <v>42004</v>
      </c>
      <c r="H9" s="151"/>
      <c r="I9" s="33"/>
      <c r="J9" s="33"/>
      <c r="K9" s="33"/>
    </row>
    <row r="10" spans="1:1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3.5" thickBot="1">
      <c r="A11" s="33"/>
      <c r="B11" s="33"/>
      <c r="C11" s="33"/>
      <c r="D11" s="33"/>
      <c r="E11" s="33"/>
      <c r="F11" s="33"/>
      <c r="G11" s="33"/>
      <c r="H11" s="33"/>
      <c r="I11" s="38" t="s">
        <v>6</v>
      </c>
      <c r="J11" s="38"/>
      <c r="K11" s="34"/>
    </row>
    <row r="12" spans="1:11" ht="12.75">
      <c r="A12" s="33"/>
      <c r="B12" s="462" t="s">
        <v>7</v>
      </c>
      <c r="C12" s="465" t="s">
        <v>8</v>
      </c>
      <c r="D12" s="466"/>
      <c r="E12" s="466"/>
      <c r="F12" s="466"/>
      <c r="G12" s="466"/>
      <c r="H12" s="466"/>
      <c r="I12" s="467"/>
      <c r="J12" s="468" t="s">
        <v>9</v>
      </c>
      <c r="K12" s="468" t="s">
        <v>10</v>
      </c>
    </row>
    <row r="13" spans="1:11" ht="13.5" thickBot="1">
      <c r="A13" s="33"/>
      <c r="B13" s="463"/>
      <c r="C13" s="39"/>
      <c r="D13" s="40"/>
      <c r="E13" s="40"/>
      <c r="F13" s="40"/>
      <c r="G13" s="40"/>
      <c r="H13" s="40"/>
      <c r="I13" s="40"/>
      <c r="J13" s="469"/>
      <c r="K13" s="469"/>
    </row>
    <row r="14" spans="1:11" ht="12.75">
      <c r="A14" s="33"/>
      <c r="B14" s="463"/>
      <c r="C14" s="468" t="s">
        <v>11</v>
      </c>
      <c r="D14" s="471" t="s">
        <v>12</v>
      </c>
      <c r="E14" s="471" t="s">
        <v>13</v>
      </c>
      <c r="F14" s="471" t="s">
        <v>14</v>
      </c>
      <c r="G14" s="471" t="s">
        <v>15</v>
      </c>
      <c r="H14" s="471" t="s">
        <v>16</v>
      </c>
      <c r="I14" s="468" t="s">
        <v>17</v>
      </c>
      <c r="J14" s="469"/>
      <c r="K14" s="469"/>
    </row>
    <row r="15" spans="1:11" ht="12.75">
      <c r="A15" s="33"/>
      <c r="B15" s="463"/>
      <c r="C15" s="469"/>
      <c r="D15" s="472"/>
      <c r="E15" s="472"/>
      <c r="F15" s="472"/>
      <c r="G15" s="472"/>
      <c r="H15" s="472"/>
      <c r="I15" s="469"/>
      <c r="J15" s="469"/>
      <c r="K15" s="469"/>
    </row>
    <row r="16" spans="1:11" ht="12.75">
      <c r="A16" s="33"/>
      <c r="B16" s="463"/>
      <c r="C16" s="469"/>
      <c r="D16" s="472"/>
      <c r="E16" s="472"/>
      <c r="F16" s="472"/>
      <c r="G16" s="472"/>
      <c r="H16" s="472"/>
      <c r="I16" s="469"/>
      <c r="J16" s="469"/>
      <c r="K16" s="469"/>
    </row>
    <row r="17" spans="1:11" ht="12.75">
      <c r="A17" s="33"/>
      <c r="B17" s="463"/>
      <c r="C17" s="469"/>
      <c r="D17" s="472"/>
      <c r="E17" s="472"/>
      <c r="F17" s="472"/>
      <c r="G17" s="472"/>
      <c r="H17" s="472"/>
      <c r="I17" s="469"/>
      <c r="J17" s="469"/>
      <c r="K17" s="469"/>
    </row>
    <row r="18" spans="1:11" ht="12.75">
      <c r="A18" s="33"/>
      <c r="B18" s="463"/>
      <c r="C18" s="469"/>
      <c r="D18" s="472"/>
      <c r="E18" s="472"/>
      <c r="F18" s="472"/>
      <c r="G18" s="472"/>
      <c r="H18" s="472"/>
      <c r="I18" s="469"/>
      <c r="J18" s="469"/>
      <c r="K18" s="469"/>
    </row>
    <row r="19" spans="1:11" ht="13.5" thickBot="1">
      <c r="A19" s="33"/>
      <c r="B19" s="464"/>
      <c r="C19" s="470"/>
      <c r="D19" s="473"/>
      <c r="E19" s="473"/>
      <c r="F19" s="473"/>
      <c r="G19" s="473"/>
      <c r="H19" s="473"/>
      <c r="I19" s="475"/>
      <c r="J19" s="470"/>
      <c r="K19" s="470"/>
    </row>
    <row r="20" spans="1:11" ht="12.75">
      <c r="A20" s="33"/>
      <c r="B20" s="41">
        <v>1</v>
      </c>
      <c r="C20" s="42">
        <v>2</v>
      </c>
      <c r="D20" s="42">
        <v>3</v>
      </c>
      <c r="E20" s="42">
        <v>4</v>
      </c>
      <c r="F20" s="42">
        <v>5</v>
      </c>
      <c r="G20" s="42">
        <v>6</v>
      </c>
      <c r="H20" s="42">
        <v>7</v>
      </c>
      <c r="I20" s="41">
        <v>8</v>
      </c>
      <c r="J20" s="42">
        <v>9</v>
      </c>
      <c r="K20" s="42">
        <v>10</v>
      </c>
    </row>
    <row r="21" spans="1:11" ht="12.75">
      <c r="A21" s="33"/>
      <c r="B21" s="43" t="s">
        <v>73</v>
      </c>
      <c r="C21" s="44" t="s">
        <v>18</v>
      </c>
      <c r="D21" s="45">
        <v>1560000</v>
      </c>
      <c r="E21" s="45">
        <v>30640</v>
      </c>
      <c r="F21" s="45"/>
      <c r="G21" s="45">
        <v>156000</v>
      </c>
      <c r="H21" s="45">
        <v>4798705</v>
      </c>
      <c r="I21" s="45">
        <v>6545345</v>
      </c>
      <c r="J21" s="45"/>
      <c r="K21" s="45">
        <v>6545345</v>
      </c>
    </row>
    <row r="22" spans="1:11" ht="12.75">
      <c r="A22" s="33"/>
      <c r="B22" s="46" t="s">
        <v>19</v>
      </c>
      <c r="C22" s="44" t="s">
        <v>20</v>
      </c>
      <c r="D22" s="45"/>
      <c r="E22" s="45"/>
      <c r="F22" s="45"/>
      <c r="G22" s="45"/>
      <c r="H22" s="45"/>
      <c r="I22" s="45"/>
      <c r="J22" s="45"/>
      <c r="K22" s="45"/>
    </row>
    <row r="23" spans="1:11" ht="12.75">
      <c r="A23" s="33"/>
      <c r="B23" s="46" t="s">
        <v>21</v>
      </c>
      <c r="C23" s="44" t="s">
        <v>22</v>
      </c>
      <c r="D23" s="45"/>
      <c r="E23" s="45"/>
      <c r="F23" s="45"/>
      <c r="G23" s="45"/>
      <c r="H23" s="45"/>
      <c r="I23" s="45"/>
      <c r="J23" s="45"/>
      <c r="K23" s="45"/>
    </row>
    <row r="24" spans="1:11" ht="27.75" customHeight="1">
      <c r="A24" s="33"/>
      <c r="B24" s="43" t="s">
        <v>74</v>
      </c>
      <c r="C24" s="44" t="s">
        <v>23</v>
      </c>
      <c r="D24" s="45">
        <f>SUM(D21:D23)</f>
        <v>1560000</v>
      </c>
      <c r="E24" s="45">
        <f>SUM(E21:E23)</f>
        <v>30640</v>
      </c>
      <c r="F24" s="45"/>
      <c r="G24" s="45">
        <f>SUM(G21:G23)</f>
        <v>156000</v>
      </c>
      <c r="H24" s="45">
        <f>SUM(H21:H23)</f>
        <v>4798705</v>
      </c>
      <c r="I24" s="45">
        <f>I21</f>
        <v>6545345</v>
      </c>
      <c r="J24" s="45"/>
      <c r="K24" s="45">
        <f>K21</f>
        <v>6545345</v>
      </c>
    </row>
    <row r="25" spans="1:11" ht="24.75" customHeight="1">
      <c r="A25" s="33"/>
      <c r="B25" s="43" t="s">
        <v>24</v>
      </c>
      <c r="C25" s="44" t="s">
        <v>25</v>
      </c>
      <c r="D25" s="45"/>
      <c r="E25" s="45"/>
      <c r="F25" s="45"/>
      <c r="G25" s="45"/>
      <c r="H25" s="45"/>
      <c r="I25" s="45"/>
      <c r="J25" s="45"/>
      <c r="K25" s="45"/>
    </row>
    <row r="26" spans="1:11" ht="24.75" customHeight="1">
      <c r="A26" s="33"/>
      <c r="B26" s="43" t="s">
        <v>26</v>
      </c>
      <c r="C26" s="44" t="s">
        <v>27</v>
      </c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27" customHeight="1">
      <c r="A29" s="33"/>
      <c r="B29" s="43" t="s">
        <v>28</v>
      </c>
      <c r="C29" s="44" t="s">
        <v>29</v>
      </c>
      <c r="D29" s="45"/>
      <c r="E29" s="45"/>
      <c r="F29" s="45"/>
      <c r="G29" s="45"/>
      <c r="H29" s="45"/>
      <c r="I29" s="45"/>
      <c r="J29" s="45"/>
      <c r="K29" s="45"/>
    </row>
    <row r="30" spans="1:11" ht="24" customHeight="1">
      <c r="A30" s="33"/>
      <c r="B30" s="43" t="s">
        <v>30</v>
      </c>
      <c r="C30" s="44" t="s">
        <v>31</v>
      </c>
      <c r="D30" s="45"/>
      <c r="E30" s="45"/>
      <c r="F30" s="45"/>
      <c r="G30" s="45"/>
      <c r="H30" s="45"/>
      <c r="I30" s="45"/>
      <c r="J30" s="45"/>
      <c r="K30" s="45"/>
    </row>
    <row r="31" spans="1:11" ht="23.25" customHeight="1">
      <c r="A31" s="33"/>
      <c r="B31" s="43" t="s">
        <v>32</v>
      </c>
      <c r="C31" s="44" t="s">
        <v>33</v>
      </c>
      <c r="D31" s="45"/>
      <c r="E31" s="45"/>
      <c r="F31" s="45"/>
      <c r="G31" s="45"/>
      <c r="H31" s="45">
        <v>1065971</v>
      </c>
      <c r="I31" s="45">
        <v>1065971</v>
      </c>
      <c r="J31" s="45"/>
      <c r="K31" s="45">
        <v>1065971</v>
      </c>
    </row>
    <row r="32" spans="1:11" ht="21.75" customHeight="1">
      <c r="A32" s="33"/>
      <c r="B32" s="43" t="s">
        <v>34</v>
      </c>
      <c r="C32" s="44" t="s">
        <v>35</v>
      </c>
      <c r="D32" s="45"/>
      <c r="E32" s="45"/>
      <c r="F32" s="45"/>
      <c r="G32" s="45"/>
      <c r="H32" s="45">
        <v>-399360</v>
      </c>
      <c r="I32" s="45">
        <v>-399360</v>
      </c>
      <c r="J32" s="45"/>
      <c r="K32" s="45">
        <v>-399360</v>
      </c>
    </row>
    <row r="33" spans="1:11" ht="24" customHeight="1">
      <c r="A33" s="33"/>
      <c r="B33" s="43" t="s">
        <v>36</v>
      </c>
      <c r="C33" s="44" t="s">
        <v>37</v>
      </c>
      <c r="D33" s="45"/>
      <c r="E33" s="45"/>
      <c r="F33" s="45"/>
      <c r="G33" s="45"/>
      <c r="H33" s="45"/>
      <c r="I33" s="45"/>
      <c r="J33" s="45"/>
      <c r="K33" s="45"/>
    </row>
    <row r="34" spans="1:11" ht="25.5" customHeight="1">
      <c r="A34" s="33"/>
      <c r="B34" s="43" t="s">
        <v>75</v>
      </c>
      <c r="C34" s="47" t="s">
        <v>38</v>
      </c>
      <c r="D34" s="45">
        <f>D24+D25+D26+D30+D31+D32+D33</f>
        <v>1560000</v>
      </c>
      <c r="E34" s="45">
        <f>E24+E25+E26+E29+E30+E31+E32+E33</f>
        <v>30640</v>
      </c>
      <c r="F34" s="45"/>
      <c r="G34" s="45">
        <f>G24+G25+G26+G29+G30+G31+G32+G33</f>
        <v>156000</v>
      </c>
      <c r="H34" s="45">
        <f>H24+H25+H26+H29+H30+H31+H32+H33</f>
        <v>5465316</v>
      </c>
      <c r="I34" s="45">
        <f>I24+I25+I26+I29+I30+I31+I32+I33</f>
        <v>7211956</v>
      </c>
      <c r="J34" s="45"/>
      <c r="K34" s="45">
        <f>K24+K25+K26+K29+K30+K31+K32+K33</f>
        <v>7211956</v>
      </c>
    </row>
    <row r="35" spans="1:11" ht="12.75">
      <c r="A35" s="33"/>
      <c r="B35" s="46" t="s">
        <v>39</v>
      </c>
      <c r="C35" s="44" t="s">
        <v>40</v>
      </c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33"/>
      <c r="B36" s="46" t="s">
        <v>41</v>
      </c>
      <c r="C36" s="44" t="s">
        <v>42</v>
      </c>
      <c r="D36" s="45"/>
      <c r="E36" s="45"/>
      <c r="F36" s="45"/>
      <c r="G36" s="45"/>
      <c r="H36" s="45"/>
      <c r="I36" s="45"/>
      <c r="J36" s="45"/>
      <c r="K36" s="45"/>
    </row>
    <row r="37" spans="1:11" ht="22.5" customHeight="1">
      <c r="A37" s="33"/>
      <c r="B37" s="43" t="s">
        <v>76</v>
      </c>
      <c r="C37" s="48" t="s">
        <v>43</v>
      </c>
      <c r="D37" s="45">
        <f>SUM(D34:D36)</f>
        <v>1560000</v>
      </c>
      <c r="E37" s="45">
        <f>SUM(E34:E36)</f>
        <v>30640</v>
      </c>
      <c r="F37" s="45"/>
      <c r="G37" s="45">
        <f>SUM(G34:G36)</f>
        <v>156000</v>
      </c>
      <c r="H37" s="45">
        <f>SUM(H34:H36)</f>
        <v>5465316</v>
      </c>
      <c r="I37" s="45">
        <f>SUM(I34:I36)</f>
        <v>7211956</v>
      </c>
      <c r="J37" s="45"/>
      <c r="K37" s="45">
        <f>SUM(K34:K36)</f>
        <v>7211956</v>
      </c>
    </row>
    <row r="38" spans="1:11" ht="24.75" customHeight="1">
      <c r="A38" s="33"/>
      <c r="B38" s="43" t="s">
        <v>44</v>
      </c>
      <c r="C38" s="44" t="s">
        <v>45</v>
      </c>
      <c r="D38" s="45"/>
      <c r="E38" s="45"/>
      <c r="F38" s="45"/>
      <c r="G38" s="45"/>
      <c r="H38" s="45"/>
      <c r="I38" s="45"/>
      <c r="J38" s="45"/>
      <c r="K38" s="45"/>
    </row>
    <row r="39" spans="1:11" ht="23.25" customHeight="1">
      <c r="A39" s="33"/>
      <c r="B39" s="43" t="s">
        <v>46</v>
      </c>
      <c r="C39" s="44" t="s">
        <v>47</v>
      </c>
      <c r="D39" s="45"/>
      <c r="E39" s="45"/>
      <c r="F39" s="45"/>
      <c r="G39" s="45"/>
      <c r="H39" s="45"/>
      <c r="I39" s="45"/>
      <c r="J39" s="45"/>
      <c r="K39" s="45"/>
    </row>
    <row r="40" spans="1:11" ht="24" customHeight="1">
      <c r="A40" s="33"/>
      <c r="B40" s="43" t="s">
        <v>48</v>
      </c>
      <c r="C40" s="44" t="s">
        <v>49</v>
      </c>
      <c r="D40" s="45"/>
      <c r="E40" s="45"/>
      <c r="F40" s="45"/>
      <c r="G40" s="45"/>
      <c r="H40" s="45"/>
      <c r="I40" s="45"/>
      <c r="J40" s="45"/>
      <c r="K40" s="45"/>
    </row>
    <row r="41" spans="1:11" ht="21" customHeight="1">
      <c r="A41" s="33"/>
      <c r="B41" s="43" t="s">
        <v>50</v>
      </c>
      <c r="C41" s="44" t="s">
        <v>51</v>
      </c>
      <c r="D41" s="45"/>
      <c r="E41" s="45"/>
      <c r="F41" s="45"/>
      <c r="G41" s="45"/>
      <c r="H41" s="45"/>
      <c r="I41" s="45"/>
      <c r="J41" s="45"/>
      <c r="K41" s="45"/>
    </row>
    <row r="42" spans="1:11" ht="24" customHeight="1">
      <c r="A42" s="33"/>
      <c r="B42" s="43" t="s">
        <v>52</v>
      </c>
      <c r="C42" s="44" t="s">
        <v>53</v>
      </c>
      <c r="D42" s="45"/>
      <c r="E42" s="45"/>
      <c r="F42" s="45"/>
      <c r="G42" s="45"/>
      <c r="H42" s="45">
        <v>746218</v>
      </c>
      <c r="I42" s="45">
        <v>746218</v>
      </c>
      <c r="J42" s="45"/>
      <c r="K42" s="45">
        <v>746218</v>
      </c>
    </row>
    <row r="43" spans="1:11" ht="23.25" customHeight="1">
      <c r="A43" s="33"/>
      <c r="B43" s="43" t="s">
        <v>54</v>
      </c>
      <c r="C43" s="44" t="s">
        <v>55</v>
      </c>
      <c r="D43" s="45"/>
      <c r="E43" s="45"/>
      <c r="F43" s="45"/>
      <c r="G43" s="45">
        <v>100000</v>
      </c>
      <c r="H43" s="45">
        <v>-558400</v>
      </c>
      <c r="I43" s="45">
        <v>-458400</v>
      </c>
      <c r="J43" s="45"/>
      <c r="K43" s="45">
        <v>-458400</v>
      </c>
    </row>
    <row r="44" spans="1:11" ht="24.75" customHeight="1">
      <c r="A44" s="33"/>
      <c r="B44" s="49" t="s">
        <v>56</v>
      </c>
      <c r="C44" s="44" t="s">
        <v>57</v>
      </c>
      <c r="D44" s="45"/>
      <c r="E44" s="45"/>
      <c r="F44" s="45"/>
      <c r="G44" s="45"/>
      <c r="H44" s="45"/>
      <c r="I44" s="45"/>
      <c r="J44" s="45"/>
      <c r="K44" s="45"/>
    </row>
    <row r="45" spans="1:11" ht="23.25" customHeight="1">
      <c r="A45" s="33"/>
      <c r="B45" s="43" t="s">
        <v>372</v>
      </c>
      <c r="C45" s="48" t="s">
        <v>58</v>
      </c>
      <c r="D45" s="45">
        <f>SUM(D37:D44)</f>
        <v>1560000</v>
      </c>
      <c r="E45" s="45">
        <f>SUM(E37:E44)</f>
        <v>30640</v>
      </c>
      <c r="F45" s="45"/>
      <c r="G45" s="45">
        <f>SUM(G37:G44)</f>
        <v>256000</v>
      </c>
      <c r="H45" s="45">
        <f>SUM(H37:H44)</f>
        <v>5653134</v>
      </c>
      <c r="I45" s="45">
        <f>SUM(I37:I44)</f>
        <v>7499774</v>
      </c>
      <c r="J45" s="45"/>
      <c r="K45" s="45">
        <f>SUM(K37:K44)</f>
        <v>7499774</v>
      </c>
    </row>
    <row r="46" spans="1:11" ht="12.75">
      <c r="A46" s="33"/>
      <c r="B46" s="33"/>
      <c r="C46" s="50"/>
      <c r="D46" s="33"/>
      <c r="E46" s="33"/>
      <c r="F46" s="33"/>
      <c r="G46" s="33"/>
      <c r="H46" s="33"/>
      <c r="I46" s="33"/>
      <c r="J46" s="33"/>
      <c r="K46" s="33"/>
    </row>
    <row r="47" spans="1:11" ht="12.75">
      <c r="A47" s="33"/>
      <c r="B47" s="33" t="s">
        <v>59</v>
      </c>
      <c r="C47" s="50"/>
      <c r="D47" s="33"/>
      <c r="E47" s="33"/>
      <c r="F47" s="474" t="s">
        <v>60</v>
      </c>
      <c r="G47" s="474"/>
      <c r="H47" s="33"/>
      <c r="I47" s="474" t="s">
        <v>61</v>
      </c>
      <c r="J47" s="474"/>
      <c r="K47" s="474"/>
    </row>
    <row r="48" spans="1:11" ht="12.75">
      <c r="A48" s="33"/>
      <c r="B48" s="52" t="s">
        <v>883</v>
      </c>
      <c r="C48" s="50"/>
      <c r="D48" s="33"/>
      <c r="E48" s="33"/>
      <c r="F48" s="461" t="s">
        <v>62</v>
      </c>
      <c r="G48" s="461"/>
      <c r="H48" s="51" t="s">
        <v>63</v>
      </c>
      <c r="I48" s="461"/>
      <c r="J48" s="461"/>
      <c r="K48" s="461"/>
    </row>
    <row r="49" spans="1:11" ht="12.75">
      <c r="A49" s="33"/>
      <c r="B49" s="33"/>
      <c r="C49" s="50"/>
      <c r="D49" s="33"/>
      <c r="E49" s="33"/>
      <c r="F49" s="33"/>
      <c r="G49" s="33"/>
      <c r="H49" s="33"/>
      <c r="I49" s="33"/>
      <c r="J49" s="33"/>
      <c r="K49" s="33"/>
    </row>
    <row r="50" spans="1:1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</sheetData>
  <sheetProtection/>
  <mergeCells count="21">
    <mergeCell ref="F47:G47"/>
    <mergeCell ref="I47:K47"/>
    <mergeCell ref="F14:F19"/>
    <mergeCell ref="G14:G19"/>
    <mergeCell ref="I14:I19"/>
    <mergeCell ref="F48:G48"/>
    <mergeCell ref="I48:K48"/>
    <mergeCell ref="B12:B19"/>
    <mergeCell ref="C12:I12"/>
    <mergeCell ref="J12:J19"/>
    <mergeCell ref="K12:K19"/>
    <mergeCell ref="C14:C19"/>
    <mergeCell ref="D14:D19"/>
    <mergeCell ref="E14:E19"/>
    <mergeCell ref="H14:H19"/>
    <mergeCell ref="B5:J5"/>
    <mergeCell ref="B6:J6"/>
    <mergeCell ref="B1:J1"/>
    <mergeCell ref="B2:J2"/>
    <mergeCell ref="B3:J3"/>
    <mergeCell ref="B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0.9921875" style="0" customWidth="1"/>
    <col min="2" max="2" width="12.00390625" style="0" customWidth="1"/>
    <col min="3" max="3" width="61.421875" style="0" customWidth="1"/>
    <col min="4" max="4" width="6.57421875" style="0" customWidth="1"/>
  </cols>
  <sheetData>
    <row r="2" spans="2:10" ht="12.75">
      <c r="B2" s="334" t="s">
        <v>215</v>
      </c>
      <c r="C2" s="334"/>
      <c r="D2" s="334"/>
      <c r="E2" s="334"/>
      <c r="F2" s="334"/>
      <c r="G2" s="334"/>
      <c r="H2" s="334"/>
      <c r="I2" s="334"/>
      <c r="J2" s="334"/>
    </row>
    <row r="3" spans="2:10" ht="12.75">
      <c r="B3" s="334" t="s">
        <v>214</v>
      </c>
      <c r="C3" s="334"/>
      <c r="D3" s="334"/>
      <c r="E3" s="334"/>
      <c r="F3" s="334"/>
      <c r="G3" s="334"/>
      <c r="H3" s="334"/>
      <c r="I3" s="334"/>
      <c r="J3" s="334"/>
    </row>
    <row r="4" spans="2:10" ht="12.75">
      <c r="B4" s="334" t="s">
        <v>376</v>
      </c>
      <c r="C4" s="334"/>
      <c r="D4" s="334"/>
      <c r="E4" s="334"/>
      <c r="F4" s="334"/>
      <c r="G4" s="334"/>
      <c r="H4" s="334"/>
      <c r="I4" s="334"/>
      <c r="J4" s="334"/>
    </row>
    <row r="5" spans="2:10" ht="12.75">
      <c r="B5" s="334" t="s">
        <v>211</v>
      </c>
      <c r="C5" s="334"/>
      <c r="D5" s="334"/>
      <c r="E5" s="334"/>
      <c r="F5" s="334"/>
      <c r="G5" s="334"/>
      <c r="H5" s="334"/>
      <c r="I5" s="334"/>
      <c r="J5" s="334"/>
    </row>
    <row r="6" spans="2:10" ht="12.75">
      <c r="B6" s="334" t="s">
        <v>216</v>
      </c>
      <c r="C6" s="334"/>
      <c r="D6" s="334"/>
      <c r="E6" s="334"/>
      <c r="F6" s="334"/>
      <c r="G6" s="334"/>
      <c r="H6" s="334"/>
      <c r="I6" s="334"/>
      <c r="J6" s="334"/>
    </row>
    <row r="7" spans="2:10" ht="12.75">
      <c r="B7" s="334" t="s">
        <v>212</v>
      </c>
      <c r="C7" s="334"/>
      <c r="D7" s="334"/>
      <c r="E7" s="334"/>
      <c r="F7" s="334"/>
      <c r="G7" s="334"/>
      <c r="H7" s="334"/>
      <c r="I7" s="334"/>
      <c r="J7" s="334"/>
    </row>
    <row r="8" spans="2:6" ht="15">
      <c r="B8" s="220"/>
      <c r="C8" s="221"/>
      <c r="D8" s="221"/>
      <c r="E8" s="221"/>
      <c r="F8" s="221"/>
    </row>
    <row r="9" ht="15.75">
      <c r="C9" s="222" t="s">
        <v>192</v>
      </c>
    </row>
    <row r="10" spans="3:4" ht="15.75">
      <c r="C10" s="223" t="s">
        <v>885</v>
      </c>
      <c r="D10" s="35"/>
    </row>
    <row r="11" spans="4:6" ht="13.5" thickBot="1">
      <c r="D11" s="476" t="s">
        <v>193</v>
      </c>
      <c r="E11" s="476"/>
      <c r="F11" s="476"/>
    </row>
    <row r="12" spans="2:6" ht="12.75">
      <c r="B12" s="477" t="s">
        <v>194</v>
      </c>
      <c r="C12" s="480" t="s">
        <v>473</v>
      </c>
      <c r="D12" s="224" t="s">
        <v>195</v>
      </c>
      <c r="E12" s="147" t="s">
        <v>196</v>
      </c>
      <c r="F12" s="148"/>
    </row>
    <row r="13" spans="2:6" ht="12.75">
      <c r="B13" s="478"/>
      <c r="C13" s="481"/>
      <c r="D13" s="153" t="s">
        <v>197</v>
      </c>
      <c r="E13" s="154" t="s">
        <v>131</v>
      </c>
      <c r="F13" s="155" t="s">
        <v>132</v>
      </c>
    </row>
    <row r="14" spans="2:6" ht="12.75">
      <c r="B14" s="479"/>
      <c r="C14" s="482"/>
      <c r="D14" s="159" t="s">
        <v>198</v>
      </c>
      <c r="E14" s="159" t="s">
        <v>135</v>
      </c>
      <c r="F14" s="160" t="s">
        <v>135</v>
      </c>
    </row>
    <row r="15" spans="2:6" ht="12.75">
      <c r="B15" s="225">
        <v>1</v>
      </c>
      <c r="C15" s="226"/>
      <c r="D15" s="227">
        <v>3</v>
      </c>
      <c r="E15" s="227">
        <v>4</v>
      </c>
      <c r="F15" s="228">
        <v>5</v>
      </c>
    </row>
    <row r="16" spans="2:6" ht="12.75">
      <c r="B16" s="229">
        <v>61</v>
      </c>
      <c r="C16" s="230" t="s">
        <v>199</v>
      </c>
      <c r="D16" s="231">
        <v>601</v>
      </c>
      <c r="E16" s="312">
        <f>SUM(E17+E21)</f>
        <v>0</v>
      </c>
      <c r="F16" s="313">
        <f>SUM(F17+F21)</f>
        <v>0</v>
      </c>
    </row>
    <row r="17" spans="2:6" ht="20.25" customHeight="1">
      <c r="B17" s="232" t="s">
        <v>200</v>
      </c>
      <c r="C17" s="136" t="s">
        <v>201</v>
      </c>
      <c r="D17" s="233">
        <v>602</v>
      </c>
      <c r="E17" s="314">
        <f>SUM(E18+E19)</f>
        <v>0</v>
      </c>
      <c r="F17" s="315">
        <f>SUM(F18+F19)</f>
        <v>0</v>
      </c>
    </row>
    <row r="18" spans="2:6" ht="12.75">
      <c r="B18" s="234" t="s">
        <v>202</v>
      </c>
      <c r="C18" s="235" t="s">
        <v>203</v>
      </c>
      <c r="D18" s="236">
        <v>603</v>
      </c>
      <c r="E18" s="316">
        <v>0</v>
      </c>
      <c r="F18" s="317">
        <v>0</v>
      </c>
    </row>
    <row r="19" spans="2:6" ht="12.75">
      <c r="B19" s="234" t="s">
        <v>204</v>
      </c>
      <c r="C19" s="237" t="s">
        <v>205</v>
      </c>
      <c r="D19" s="236">
        <v>604</v>
      </c>
      <c r="E19" s="316">
        <v>0</v>
      </c>
      <c r="F19" s="317">
        <v>0</v>
      </c>
    </row>
    <row r="20" spans="2:6" ht="14.25" customHeight="1">
      <c r="B20" s="238"/>
      <c r="C20" s="239" t="s">
        <v>206</v>
      </c>
      <c r="D20" s="240"/>
      <c r="E20" s="318"/>
      <c r="F20" s="319"/>
    </row>
    <row r="21" spans="2:6" ht="30.75" customHeight="1">
      <c r="B21" s="238" t="s">
        <v>200</v>
      </c>
      <c r="C21" s="241" t="s">
        <v>207</v>
      </c>
      <c r="D21" s="240">
        <v>605</v>
      </c>
      <c r="E21" s="318">
        <v>0</v>
      </c>
      <c r="F21" s="319">
        <v>0</v>
      </c>
    </row>
    <row r="22" spans="2:6" ht="12.75">
      <c r="B22" s="234" t="s">
        <v>202</v>
      </c>
      <c r="C22" s="242" t="s">
        <v>208</v>
      </c>
      <c r="D22" s="244">
        <v>606</v>
      </c>
      <c r="E22" s="316">
        <v>0</v>
      </c>
      <c r="F22" s="317">
        <v>0</v>
      </c>
    </row>
    <row r="23" spans="2:6" ht="15.75" customHeight="1">
      <c r="B23" s="238"/>
      <c r="C23" s="241" t="s">
        <v>209</v>
      </c>
      <c r="D23" s="240"/>
      <c r="E23" s="318"/>
      <c r="F23" s="319"/>
    </row>
    <row r="24" spans="2:6" ht="14.25" customHeight="1">
      <c r="B24" s="234" t="s">
        <v>204</v>
      </c>
      <c r="C24" s="242" t="s">
        <v>383</v>
      </c>
      <c r="D24" s="244">
        <v>607</v>
      </c>
      <c r="E24" s="316">
        <v>0</v>
      </c>
      <c r="F24" s="317">
        <v>0</v>
      </c>
    </row>
    <row r="25" spans="2:6" ht="12" customHeight="1">
      <c r="B25" s="238"/>
      <c r="C25" s="241" t="s">
        <v>384</v>
      </c>
      <c r="D25" s="240"/>
      <c r="E25" s="318"/>
      <c r="F25" s="319"/>
    </row>
    <row r="26" spans="2:6" ht="12" customHeight="1">
      <c r="B26" s="245">
        <v>65</v>
      </c>
      <c r="C26" s="246" t="s">
        <v>385</v>
      </c>
      <c r="D26" s="248">
        <v>608</v>
      </c>
      <c r="E26" s="320">
        <f>SUM(E27+E34+E35+E36+E37+E38+E39)</f>
        <v>0</v>
      </c>
      <c r="F26" s="321">
        <v>0</v>
      </c>
    </row>
    <row r="27" spans="2:6" ht="12" customHeight="1">
      <c r="B27" s="234">
        <v>650</v>
      </c>
      <c r="C27" s="242" t="s">
        <v>386</v>
      </c>
      <c r="D27" s="236">
        <v>609</v>
      </c>
      <c r="E27" s="316">
        <f>SUM(E30+E32)</f>
        <v>0</v>
      </c>
      <c r="F27" s="317">
        <f>SUM(F30+F32)</f>
        <v>0</v>
      </c>
    </row>
    <row r="28" spans="2:6" ht="20.25" customHeight="1">
      <c r="B28" s="238"/>
      <c r="C28" s="241" t="s">
        <v>387</v>
      </c>
      <c r="D28" s="249"/>
      <c r="E28" s="318"/>
      <c r="F28" s="319"/>
    </row>
    <row r="29" spans="2:6" ht="15.75" customHeight="1">
      <c r="B29" s="250"/>
      <c r="C29" s="242" t="s">
        <v>388</v>
      </c>
      <c r="D29" s="236"/>
      <c r="E29" s="316"/>
      <c r="F29" s="317"/>
    </row>
    <row r="30" spans="2:6" ht="15.75" customHeight="1">
      <c r="B30" s="251" t="s">
        <v>70</v>
      </c>
      <c r="C30" s="252" t="s">
        <v>389</v>
      </c>
      <c r="D30" s="233">
        <v>610</v>
      </c>
      <c r="E30" s="314">
        <v>0</v>
      </c>
      <c r="F30" s="315">
        <v>0</v>
      </c>
    </row>
    <row r="31" spans="2:6" ht="13.5" customHeight="1">
      <c r="B31" s="238"/>
      <c r="C31" s="241" t="s">
        <v>390</v>
      </c>
      <c r="D31" s="249"/>
      <c r="E31" s="318"/>
      <c r="F31" s="319"/>
    </row>
    <row r="32" spans="2:6" ht="16.5" customHeight="1">
      <c r="B32" s="251" t="s">
        <v>70</v>
      </c>
      <c r="C32" s="252" t="s">
        <v>391</v>
      </c>
      <c r="D32" s="233">
        <v>611</v>
      </c>
      <c r="E32" s="314">
        <v>0</v>
      </c>
      <c r="F32" s="315">
        <v>0</v>
      </c>
    </row>
    <row r="33" spans="2:6" ht="14.25" customHeight="1">
      <c r="B33" s="238"/>
      <c r="C33" s="241" t="s">
        <v>392</v>
      </c>
      <c r="D33" s="249"/>
      <c r="E33" s="318"/>
      <c r="F33" s="319"/>
    </row>
    <row r="34" spans="2:6" ht="13.5" customHeight="1">
      <c r="B34" s="254">
        <v>651</v>
      </c>
      <c r="C34" s="255" t="s">
        <v>393</v>
      </c>
      <c r="D34" s="256">
        <v>612</v>
      </c>
      <c r="E34" s="322">
        <v>0</v>
      </c>
      <c r="F34" s="323">
        <v>0</v>
      </c>
    </row>
    <row r="35" spans="2:6" ht="12.75">
      <c r="B35" s="254">
        <v>652</v>
      </c>
      <c r="C35" s="255" t="s">
        <v>394</v>
      </c>
      <c r="D35" s="256">
        <v>613</v>
      </c>
      <c r="E35" s="322">
        <v>0</v>
      </c>
      <c r="F35" s="323">
        <v>0</v>
      </c>
    </row>
    <row r="36" spans="2:6" ht="12" customHeight="1">
      <c r="B36" s="254">
        <v>653</v>
      </c>
      <c r="C36" s="255" t="s">
        <v>395</v>
      </c>
      <c r="D36" s="256">
        <v>614</v>
      </c>
      <c r="E36" s="322">
        <v>0</v>
      </c>
      <c r="F36" s="323">
        <v>0</v>
      </c>
    </row>
    <row r="37" spans="2:6" ht="12.75">
      <c r="B37" s="254">
        <v>654</v>
      </c>
      <c r="C37" s="255" t="s">
        <v>396</v>
      </c>
      <c r="D37" s="256">
        <v>615</v>
      </c>
      <c r="E37" s="322">
        <v>0</v>
      </c>
      <c r="F37" s="323">
        <v>0</v>
      </c>
    </row>
    <row r="38" spans="2:6" ht="14.25" customHeight="1">
      <c r="B38" s="254">
        <v>655</v>
      </c>
      <c r="C38" s="255" t="s">
        <v>397</v>
      </c>
      <c r="D38" s="256">
        <v>616</v>
      </c>
      <c r="E38" s="322">
        <v>0</v>
      </c>
      <c r="F38" s="323">
        <v>0</v>
      </c>
    </row>
    <row r="39" spans="2:6" ht="59.25" customHeight="1">
      <c r="B39" s="254">
        <v>659</v>
      </c>
      <c r="C39" s="255" t="s">
        <v>398</v>
      </c>
      <c r="D39" s="256">
        <v>617</v>
      </c>
      <c r="E39" s="322"/>
      <c r="F39" s="323">
        <v>0</v>
      </c>
    </row>
    <row r="40" spans="2:6" ht="12.75">
      <c r="B40" s="245" t="s">
        <v>399</v>
      </c>
      <c r="C40" s="247" t="s">
        <v>400</v>
      </c>
      <c r="D40" s="257">
        <v>618</v>
      </c>
      <c r="E40" s="320">
        <f>SUM(E41+E42+E43)</f>
        <v>424203</v>
      </c>
      <c r="F40" s="321">
        <f>SUM(F41+F42+F43)</f>
        <v>784327</v>
      </c>
    </row>
    <row r="41" spans="2:6" ht="12" customHeight="1">
      <c r="B41" s="234" t="s">
        <v>401</v>
      </c>
      <c r="C41" s="243" t="s">
        <v>402</v>
      </c>
      <c r="D41" s="236">
        <v>619</v>
      </c>
      <c r="E41" s="316">
        <v>424203</v>
      </c>
      <c r="F41" s="317">
        <v>784327</v>
      </c>
    </row>
    <row r="42" spans="2:6" ht="12" customHeight="1">
      <c r="B42" s="234" t="s">
        <v>403</v>
      </c>
      <c r="C42" s="243" t="s">
        <v>404</v>
      </c>
      <c r="D42" s="236">
        <v>620</v>
      </c>
      <c r="E42" s="316"/>
      <c r="F42" s="317"/>
    </row>
    <row r="43" spans="2:6" ht="12.75" customHeight="1">
      <c r="B43" s="254">
        <v>678</v>
      </c>
      <c r="C43" s="226" t="s">
        <v>405</v>
      </c>
      <c r="D43" s="256">
        <v>621</v>
      </c>
      <c r="E43" s="322"/>
      <c r="F43" s="323"/>
    </row>
    <row r="44" spans="2:6" ht="12" customHeight="1">
      <c r="B44" s="258">
        <v>51</v>
      </c>
      <c r="C44" s="259" t="s">
        <v>406</v>
      </c>
      <c r="D44" s="260">
        <v>622</v>
      </c>
      <c r="E44" s="324">
        <v>7397</v>
      </c>
      <c r="F44" s="325">
        <v>12594</v>
      </c>
    </row>
    <row r="45" spans="2:6" ht="12" customHeight="1">
      <c r="B45" s="234">
        <v>513</v>
      </c>
      <c r="C45" s="243" t="s">
        <v>407</v>
      </c>
      <c r="D45" s="236">
        <v>623</v>
      </c>
      <c r="E45" s="316">
        <v>4697</v>
      </c>
      <c r="F45" s="317">
        <v>4597</v>
      </c>
    </row>
    <row r="46" spans="2:6" ht="12.75">
      <c r="B46" s="258">
        <v>52</v>
      </c>
      <c r="C46" s="261" t="s">
        <v>408</v>
      </c>
      <c r="D46" s="260">
        <v>624</v>
      </c>
      <c r="E46" s="324">
        <v>183480</v>
      </c>
      <c r="F46" s="325">
        <v>187906</v>
      </c>
    </row>
    <row r="47" spans="2:6" ht="12.75">
      <c r="B47" s="251"/>
      <c r="C47" s="262" t="s">
        <v>409</v>
      </c>
      <c r="D47" s="233"/>
      <c r="E47" s="314"/>
      <c r="F47" s="315"/>
    </row>
    <row r="48" spans="2:6" ht="12.75">
      <c r="B48" s="234">
        <v>522</v>
      </c>
      <c r="C48" s="242" t="s">
        <v>410</v>
      </c>
      <c r="D48" s="236">
        <v>625</v>
      </c>
      <c r="E48" s="316">
        <v>13930</v>
      </c>
      <c r="F48" s="317">
        <v>13930</v>
      </c>
    </row>
    <row r="49" spans="2:6" ht="12.75">
      <c r="B49" s="238"/>
      <c r="C49" s="241" t="s">
        <v>411</v>
      </c>
      <c r="D49" s="249"/>
      <c r="E49" s="318"/>
      <c r="F49" s="319"/>
    </row>
    <row r="50" spans="2:6" ht="12.75">
      <c r="B50" s="254" t="s">
        <v>64</v>
      </c>
      <c r="C50" s="255" t="s">
        <v>412</v>
      </c>
      <c r="D50" s="249">
        <v>626</v>
      </c>
      <c r="E50" s="318">
        <v>0</v>
      </c>
      <c r="F50" s="319"/>
    </row>
    <row r="51" spans="2:6" ht="12.75">
      <c r="B51" s="234" t="s">
        <v>64</v>
      </c>
      <c r="C51" s="242" t="s">
        <v>413</v>
      </c>
      <c r="D51" s="233">
        <v>627</v>
      </c>
      <c r="E51" s="314">
        <v>213</v>
      </c>
      <c r="F51" s="315"/>
    </row>
    <row r="52" spans="2:6" ht="12.75">
      <c r="B52" s="258">
        <v>53</v>
      </c>
      <c r="C52" s="261" t="s">
        <v>414</v>
      </c>
      <c r="D52" s="260">
        <v>628</v>
      </c>
      <c r="E52" s="324">
        <f>SUM(E54+E55+E56+E57+E58+E59+E60+E61)</f>
        <v>38081</v>
      </c>
      <c r="F52" s="325">
        <f>SUM(F54+F55+F56+F57+F58+F59+F60+F61)</f>
        <v>37021</v>
      </c>
    </row>
    <row r="53" spans="2:6" ht="12.75">
      <c r="B53" s="263"/>
      <c r="C53" s="264" t="s">
        <v>415</v>
      </c>
      <c r="D53" s="265"/>
      <c r="E53" s="326"/>
      <c r="F53" s="327"/>
    </row>
    <row r="54" spans="2:6" ht="12.75">
      <c r="B54" s="266">
        <v>530</v>
      </c>
      <c r="C54" s="267" t="s">
        <v>416</v>
      </c>
      <c r="D54" s="269">
        <v>629</v>
      </c>
      <c r="E54" s="314"/>
      <c r="F54" s="315"/>
    </row>
    <row r="55" spans="2:6" ht="12.75">
      <c r="B55" s="270">
        <v>531</v>
      </c>
      <c r="C55" s="271" t="s">
        <v>417</v>
      </c>
      <c r="D55" s="272">
        <v>630</v>
      </c>
      <c r="E55" s="322">
        <v>3849</v>
      </c>
      <c r="F55" s="323">
        <v>3692</v>
      </c>
    </row>
    <row r="56" spans="2:6" ht="12.75">
      <c r="B56" s="270" t="s">
        <v>418</v>
      </c>
      <c r="C56" s="271" t="s">
        <v>419</v>
      </c>
      <c r="D56" s="272">
        <v>631</v>
      </c>
      <c r="E56" s="322">
        <v>482</v>
      </c>
      <c r="F56" s="323">
        <v>306</v>
      </c>
    </row>
    <row r="57" spans="2:6" ht="12.75">
      <c r="B57" s="273" t="s">
        <v>418</v>
      </c>
      <c r="C57" s="274" t="s">
        <v>420</v>
      </c>
      <c r="D57" s="276">
        <v>632</v>
      </c>
      <c r="E57" s="318">
        <v>0</v>
      </c>
      <c r="F57" s="319"/>
    </row>
    <row r="58" spans="2:6" ht="12.75">
      <c r="B58" s="270">
        <v>533</v>
      </c>
      <c r="C58" s="278" t="s">
        <v>421</v>
      </c>
      <c r="D58" s="272">
        <v>633</v>
      </c>
      <c r="E58" s="322">
        <v>11432</v>
      </c>
      <c r="F58" s="323">
        <v>11232</v>
      </c>
    </row>
    <row r="59" spans="2:6" ht="12.75">
      <c r="B59" s="270" t="s">
        <v>422</v>
      </c>
      <c r="C59" s="271" t="s">
        <v>423</v>
      </c>
      <c r="D59" s="272">
        <v>634</v>
      </c>
      <c r="E59" s="322">
        <v>0</v>
      </c>
      <c r="F59" s="323"/>
    </row>
    <row r="60" spans="2:6" ht="12.75">
      <c r="B60" s="270" t="s">
        <v>424</v>
      </c>
      <c r="C60" s="267" t="s">
        <v>425</v>
      </c>
      <c r="D60" s="272">
        <v>635</v>
      </c>
      <c r="E60" s="322">
        <v>0</v>
      </c>
      <c r="F60" s="323"/>
    </row>
    <row r="61" spans="2:6" ht="12.75">
      <c r="B61" s="270">
        <v>539</v>
      </c>
      <c r="C61" s="271" t="s">
        <v>426</v>
      </c>
      <c r="D61" s="272">
        <v>636</v>
      </c>
      <c r="E61" s="322">
        <v>22318</v>
      </c>
      <c r="F61" s="323">
        <v>21791</v>
      </c>
    </row>
    <row r="62" spans="2:6" ht="12.75">
      <c r="B62" s="279" t="s">
        <v>427</v>
      </c>
      <c r="C62" s="278" t="s">
        <v>428</v>
      </c>
      <c r="D62" s="280">
        <v>637</v>
      </c>
      <c r="E62" s="316">
        <v>20896</v>
      </c>
      <c r="F62" s="317">
        <v>20896</v>
      </c>
    </row>
    <row r="63" spans="2:6" ht="12.75">
      <c r="B63" s="273"/>
      <c r="C63" s="274" t="s">
        <v>429</v>
      </c>
      <c r="D63" s="276"/>
      <c r="E63" s="318"/>
      <c r="F63" s="319"/>
    </row>
    <row r="64" spans="2:6" ht="12.75">
      <c r="B64" s="266" t="s">
        <v>427</v>
      </c>
      <c r="C64" s="268" t="s">
        <v>430</v>
      </c>
      <c r="D64" s="283">
        <v>638</v>
      </c>
      <c r="E64" s="328">
        <v>0</v>
      </c>
      <c r="F64" s="315"/>
    </row>
    <row r="65" spans="2:6" ht="12.75">
      <c r="B65" s="258">
        <v>55</v>
      </c>
      <c r="C65" s="261" t="s">
        <v>431</v>
      </c>
      <c r="D65" s="260">
        <v>639</v>
      </c>
      <c r="E65" s="324">
        <f>SUM(E67+E69+E70+E71+E72+E73+E75+E77)</f>
        <v>32621</v>
      </c>
      <c r="F65" s="325">
        <f>SUM(F67+F68+F69+F70+F71+F72+F73+F75+F77)</f>
        <v>35724</v>
      </c>
    </row>
    <row r="66" spans="2:6" ht="12.75">
      <c r="B66" s="263"/>
      <c r="C66" s="264" t="s">
        <v>432</v>
      </c>
      <c r="D66" s="265"/>
      <c r="E66" s="326"/>
      <c r="F66" s="327"/>
    </row>
    <row r="67" spans="2:6" ht="12.75">
      <c r="B67" s="273">
        <v>550</v>
      </c>
      <c r="C67" s="275" t="s">
        <v>65</v>
      </c>
      <c r="D67" s="284">
        <v>640</v>
      </c>
      <c r="E67" s="329">
        <v>15493</v>
      </c>
      <c r="F67" s="319">
        <v>17683</v>
      </c>
    </row>
    <row r="68" spans="2:6" ht="12.75">
      <c r="B68" s="270" t="s">
        <v>66</v>
      </c>
      <c r="C68" s="275" t="s">
        <v>433</v>
      </c>
      <c r="D68" s="284">
        <v>641</v>
      </c>
      <c r="E68" s="329">
        <v>0</v>
      </c>
      <c r="F68" s="319">
        <v>0</v>
      </c>
    </row>
    <row r="69" spans="2:6" ht="12.75">
      <c r="B69" s="270">
        <v>551</v>
      </c>
      <c r="C69" s="275" t="s">
        <v>67</v>
      </c>
      <c r="D69" s="284">
        <v>642</v>
      </c>
      <c r="E69" s="329">
        <v>951</v>
      </c>
      <c r="F69" s="319">
        <v>1248</v>
      </c>
    </row>
    <row r="70" spans="2:6" ht="12.75">
      <c r="B70" s="270">
        <v>552</v>
      </c>
      <c r="C70" s="275" t="s">
        <v>434</v>
      </c>
      <c r="D70" s="284">
        <v>643</v>
      </c>
      <c r="E70" s="329">
        <v>234</v>
      </c>
      <c r="F70" s="319">
        <v>229</v>
      </c>
    </row>
    <row r="71" spans="2:6" ht="12.75">
      <c r="B71" s="270">
        <v>553</v>
      </c>
      <c r="C71" s="275" t="s">
        <v>68</v>
      </c>
      <c r="D71" s="284">
        <v>644</v>
      </c>
      <c r="E71" s="329">
        <v>2901</v>
      </c>
      <c r="F71" s="319">
        <v>1081</v>
      </c>
    </row>
    <row r="72" spans="2:6" ht="12.75">
      <c r="B72" s="279">
        <v>554</v>
      </c>
      <c r="C72" s="268" t="s">
        <v>69</v>
      </c>
      <c r="D72" s="283">
        <v>645</v>
      </c>
      <c r="E72" s="328">
        <v>376</v>
      </c>
      <c r="F72" s="315">
        <v>214</v>
      </c>
    </row>
    <row r="73" spans="2:6" ht="12.75">
      <c r="B73" s="279" t="s">
        <v>435</v>
      </c>
      <c r="C73" s="278" t="s">
        <v>436</v>
      </c>
      <c r="D73" s="280">
        <v>646</v>
      </c>
      <c r="E73" s="316"/>
      <c r="F73" s="317"/>
    </row>
    <row r="74" spans="2:6" ht="12.75">
      <c r="B74" s="273"/>
      <c r="C74" s="274" t="s">
        <v>437</v>
      </c>
      <c r="D74" s="276"/>
      <c r="E74" s="318"/>
      <c r="F74" s="319"/>
    </row>
    <row r="75" spans="2:6" ht="13.5">
      <c r="B75" s="279" t="s">
        <v>435</v>
      </c>
      <c r="C75" s="278" t="s">
        <v>438</v>
      </c>
      <c r="D75" s="280">
        <v>647</v>
      </c>
      <c r="E75" s="316">
        <v>7117</v>
      </c>
      <c r="F75" s="317">
        <v>6353</v>
      </c>
    </row>
    <row r="76" spans="2:6" ht="12.75">
      <c r="B76" s="273"/>
      <c r="C76" s="274" t="s">
        <v>439</v>
      </c>
      <c r="D76" s="276"/>
      <c r="E76" s="318"/>
      <c r="F76" s="319"/>
    </row>
    <row r="77" spans="2:6" ht="12.75">
      <c r="B77" s="273">
        <v>559</v>
      </c>
      <c r="C77" s="274" t="s">
        <v>440</v>
      </c>
      <c r="D77" s="284">
        <v>648</v>
      </c>
      <c r="E77" s="329">
        <v>5549</v>
      </c>
      <c r="F77" s="319">
        <v>8916</v>
      </c>
    </row>
    <row r="78" spans="2:6" ht="12.75">
      <c r="B78" s="266"/>
      <c r="C78" s="262" t="s">
        <v>441</v>
      </c>
      <c r="D78" s="283"/>
      <c r="E78" s="328"/>
      <c r="F78" s="315"/>
    </row>
    <row r="79" spans="2:6" ht="12.75">
      <c r="B79" s="279" t="s">
        <v>442</v>
      </c>
      <c r="C79" s="278" t="s">
        <v>443</v>
      </c>
      <c r="D79" s="280">
        <v>649</v>
      </c>
      <c r="E79" s="316"/>
      <c r="F79" s="317"/>
    </row>
    <row r="80" spans="2:6" ht="12.75">
      <c r="B80" s="273">
        <v>479</v>
      </c>
      <c r="C80" s="274" t="s">
        <v>444</v>
      </c>
      <c r="D80" s="276"/>
      <c r="E80" s="318">
        <v>0</v>
      </c>
      <c r="F80" s="319">
        <v>0</v>
      </c>
    </row>
    <row r="81" spans="2:6" ht="12.75">
      <c r="B81" s="266" t="s">
        <v>445</v>
      </c>
      <c r="C81" s="267" t="s">
        <v>446</v>
      </c>
      <c r="D81" s="283">
        <v>650</v>
      </c>
      <c r="E81" s="328"/>
      <c r="F81" s="315"/>
    </row>
    <row r="82" spans="2:6" ht="12.75">
      <c r="B82" s="279">
        <v>479</v>
      </c>
      <c r="C82" s="278" t="s">
        <v>447</v>
      </c>
      <c r="D82" s="280">
        <v>651</v>
      </c>
      <c r="E82" s="316">
        <v>0</v>
      </c>
      <c r="F82" s="317">
        <v>0</v>
      </c>
    </row>
    <row r="83" spans="2:6" ht="12.75">
      <c r="B83" s="266"/>
      <c r="C83" s="267" t="s">
        <v>448</v>
      </c>
      <c r="D83" s="269"/>
      <c r="E83" s="314"/>
      <c r="F83" s="315"/>
    </row>
    <row r="84" spans="2:6" ht="12.75">
      <c r="B84" s="279">
        <v>279</v>
      </c>
      <c r="C84" s="278" t="s">
        <v>449</v>
      </c>
      <c r="D84" s="280">
        <v>652</v>
      </c>
      <c r="E84" s="316">
        <v>0</v>
      </c>
      <c r="F84" s="317">
        <v>0</v>
      </c>
    </row>
    <row r="85" spans="2:6" ht="12.75">
      <c r="B85" s="266"/>
      <c r="C85" s="267" t="s">
        <v>450</v>
      </c>
      <c r="D85" s="269"/>
      <c r="E85" s="314"/>
      <c r="F85" s="315"/>
    </row>
    <row r="86" spans="2:6" ht="12.75">
      <c r="B86" s="279">
        <v>271</v>
      </c>
      <c r="C86" s="278" t="s">
        <v>451</v>
      </c>
      <c r="D86" s="280">
        <v>653</v>
      </c>
      <c r="E86" s="316">
        <v>0</v>
      </c>
      <c r="F86" s="317">
        <v>0</v>
      </c>
    </row>
    <row r="87" spans="2:6" ht="12.75">
      <c r="B87" s="273"/>
      <c r="C87" s="274" t="s">
        <v>452</v>
      </c>
      <c r="D87" s="276"/>
      <c r="E87" s="318"/>
      <c r="F87" s="319"/>
    </row>
    <row r="88" spans="2:6" ht="12.75">
      <c r="B88" s="273">
        <v>484</v>
      </c>
      <c r="C88" s="274" t="s">
        <v>453</v>
      </c>
      <c r="D88" s="284">
        <v>654</v>
      </c>
      <c r="E88" s="329">
        <v>0</v>
      </c>
      <c r="F88" s="319">
        <v>0</v>
      </c>
    </row>
    <row r="89" spans="2:6" ht="12.75">
      <c r="B89" s="273">
        <v>480</v>
      </c>
      <c r="C89" s="271" t="s">
        <v>454</v>
      </c>
      <c r="D89" s="286">
        <v>655</v>
      </c>
      <c r="E89" s="330">
        <v>0</v>
      </c>
      <c r="F89" s="323">
        <v>0</v>
      </c>
    </row>
    <row r="90" spans="2:6" ht="13.5" thickBot="1">
      <c r="B90" s="287" t="s">
        <v>455</v>
      </c>
      <c r="C90" s="288" t="s">
        <v>456</v>
      </c>
      <c r="D90" s="289">
        <v>656</v>
      </c>
      <c r="E90" s="331">
        <v>0</v>
      </c>
      <c r="F90" s="332">
        <v>0</v>
      </c>
    </row>
    <row r="91" spans="2:6" ht="12.75">
      <c r="B91" s="290"/>
      <c r="C91" s="268"/>
      <c r="D91" s="290"/>
      <c r="E91" s="291"/>
      <c r="F91" s="291"/>
    </row>
    <row r="92" spans="2:6" ht="13.5">
      <c r="B92" s="292" t="s">
        <v>457</v>
      </c>
      <c r="C92" s="268"/>
      <c r="D92" s="290"/>
      <c r="E92" s="291"/>
      <c r="F92" s="291"/>
    </row>
    <row r="93" spans="2:6" ht="13.5">
      <c r="B93" s="292" t="s">
        <v>458</v>
      </c>
      <c r="C93" s="268"/>
      <c r="D93" s="290"/>
      <c r="E93" s="291"/>
      <c r="F93" s="291"/>
    </row>
    <row r="94" spans="2:6" ht="12.75">
      <c r="B94" s="293" t="s">
        <v>459</v>
      </c>
      <c r="C94" s="268"/>
      <c r="D94" s="290"/>
      <c r="E94" s="291"/>
      <c r="F94" s="291"/>
    </row>
    <row r="95" spans="2:6" ht="12.75">
      <c r="B95" s="293"/>
      <c r="C95" s="268"/>
      <c r="D95" s="290"/>
      <c r="E95" s="291"/>
      <c r="F95" s="291"/>
    </row>
    <row r="96" spans="2:6" ht="13.5" thickBot="1">
      <c r="B96" s="137"/>
      <c r="C96" s="268"/>
      <c r="D96" s="290"/>
      <c r="E96" s="291"/>
      <c r="F96" s="291"/>
    </row>
    <row r="97" spans="2:6" ht="12.75">
      <c r="B97" s="294" t="s">
        <v>460</v>
      </c>
      <c r="C97" s="295" t="s">
        <v>461</v>
      </c>
      <c r="D97" s="296">
        <v>657</v>
      </c>
      <c r="E97" s="297">
        <v>0</v>
      </c>
      <c r="F97" s="298"/>
    </row>
    <row r="98" spans="2:6" ht="12.75">
      <c r="B98" s="273" t="s">
        <v>460</v>
      </c>
      <c r="C98" s="274" t="s">
        <v>462</v>
      </c>
      <c r="D98" s="284">
        <v>658</v>
      </c>
      <c r="E98" s="285">
        <v>0</v>
      </c>
      <c r="F98" s="277"/>
    </row>
    <row r="99" spans="2:6" ht="12.75">
      <c r="B99" s="273" t="s">
        <v>463</v>
      </c>
      <c r="C99" s="274" t="s">
        <v>464</v>
      </c>
      <c r="D99" s="284">
        <v>659</v>
      </c>
      <c r="E99" s="285">
        <v>0</v>
      </c>
      <c r="F99" s="277"/>
    </row>
    <row r="100" spans="2:6" ht="12.75">
      <c r="B100" s="273" t="s">
        <v>463</v>
      </c>
      <c r="C100" s="274" t="s">
        <v>465</v>
      </c>
      <c r="D100" s="284">
        <v>660</v>
      </c>
      <c r="E100" s="285">
        <v>0</v>
      </c>
      <c r="F100" s="277"/>
    </row>
    <row r="101" spans="2:6" ht="12.75">
      <c r="B101" s="273"/>
      <c r="C101" s="274" t="s">
        <v>466</v>
      </c>
      <c r="D101" s="284">
        <v>661</v>
      </c>
      <c r="E101" s="285">
        <v>0</v>
      </c>
      <c r="F101" s="277"/>
    </row>
    <row r="102" spans="2:6" ht="12.75">
      <c r="B102" s="266"/>
      <c r="C102" s="278" t="s">
        <v>467</v>
      </c>
      <c r="D102" s="299">
        <v>662</v>
      </c>
      <c r="E102" s="300">
        <v>0</v>
      </c>
      <c r="F102" s="282"/>
    </row>
    <row r="103" spans="2:6" ht="12.75">
      <c r="B103" s="279"/>
      <c r="C103" s="278" t="s">
        <v>468</v>
      </c>
      <c r="D103" s="280">
        <v>663</v>
      </c>
      <c r="E103" s="281">
        <v>6688</v>
      </c>
      <c r="F103" s="282">
        <v>7292</v>
      </c>
    </row>
    <row r="104" spans="2:6" ht="13.5" thickBot="1">
      <c r="B104" s="301"/>
      <c r="C104" s="302" t="s">
        <v>469</v>
      </c>
      <c r="D104" s="303"/>
      <c r="E104" s="304"/>
      <c r="F104" s="305"/>
    </row>
    <row r="105" spans="2:6" ht="12.75">
      <c r="B105" s="293"/>
      <c r="C105" s="268"/>
      <c r="D105" s="290"/>
      <c r="E105" s="291"/>
      <c r="F105" s="291"/>
    </row>
    <row r="106" spans="2:6" ht="12.75">
      <c r="B106" s="293"/>
      <c r="C106" s="268"/>
      <c r="D106" s="290"/>
      <c r="E106" s="291"/>
      <c r="F106" s="291"/>
    </row>
    <row r="107" spans="2:6" ht="15">
      <c r="B107" s="309" t="s">
        <v>470</v>
      </c>
      <c r="C107" s="310"/>
      <c r="D107" s="309" t="s">
        <v>471</v>
      </c>
      <c r="E107" s="291"/>
      <c r="F107" s="291"/>
    </row>
    <row r="108" spans="2:6" ht="15">
      <c r="B108" s="309" t="s">
        <v>884</v>
      </c>
      <c r="C108" s="310"/>
      <c r="D108" s="309" t="s">
        <v>472</v>
      </c>
      <c r="E108" s="291"/>
      <c r="F108" s="291"/>
    </row>
    <row r="109" spans="2:6" ht="12.75">
      <c r="B109" s="293"/>
      <c r="C109" s="268"/>
      <c r="D109" s="290"/>
      <c r="E109" s="291"/>
      <c r="F109" s="291"/>
    </row>
    <row r="110" spans="2:6" ht="12.75">
      <c r="B110" s="293"/>
      <c r="C110" s="268"/>
      <c r="D110" s="290"/>
      <c r="E110" s="291"/>
      <c r="F110" s="291"/>
    </row>
    <row r="111" spans="2:6" ht="12.75">
      <c r="B111" s="293"/>
      <c r="C111" s="268"/>
      <c r="D111" s="290"/>
      <c r="E111" s="291"/>
      <c r="F111" s="291"/>
    </row>
    <row r="112" spans="2:6" ht="12.75">
      <c r="B112" s="306"/>
      <c r="C112" s="253"/>
      <c r="D112" s="307"/>
      <c r="E112" s="308"/>
      <c r="F112" s="307"/>
    </row>
    <row r="113" spans="2:3" ht="14.25">
      <c r="B113" s="310"/>
      <c r="C113" s="310"/>
    </row>
    <row r="114" spans="2:3" ht="14.25">
      <c r="B114" s="310"/>
      <c r="C114" s="310"/>
    </row>
    <row r="116" spans="2:3" ht="12.75">
      <c r="B116" s="136"/>
      <c r="C116" s="136"/>
    </row>
    <row r="117" spans="2:6" ht="12.75">
      <c r="B117" s="311"/>
      <c r="C117" s="311"/>
      <c r="D117" s="311"/>
      <c r="E117" s="311"/>
      <c r="F117" s="311"/>
    </row>
    <row r="118" spans="2:6" ht="12.75">
      <c r="B118" s="311"/>
      <c r="C118" s="311"/>
      <c r="D118" s="311"/>
      <c r="E118" s="311"/>
      <c r="F118" s="311"/>
    </row>
  </sheetData>
  <sheetProtection/>
  <mergeCells count="3">
    <mergeCell ref="D11:F11"/>
    <mergeCell ref="B12:B14"/>
    <mergeCell ref="C12:C14"/>
  </mergeCells>
  <printOptions/>
  <pageMargins left="0.17" right="0.25" top="0.62" bottom="0.64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55"/>
  <sheetViews>
    <sheetView zoomScalePageLayoutView="0" workbookViewId="0" topLeftCell="A19">
      <selection activeCell="J6" sqref="J6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13.8515625" style="0" customWidth="1"/>
    <col min="4" max="5" width="12.421875" style="0" customWidth="1"/>
    <col min="6" max="6" width="12.57421875" style="0" customWidth="1"/>
    <col min="8" max="8" width="14.421875" style="0" customWidth="1"/>
  </cols>
  <sheetData>
    <row r="1" spans="2:8" ht="12.75">
      <c r="B1" s="483" t="s">
        <v>71</v>
      </c>
      <c r="C1" s="483"/>
      <c r="D1" s="483"/>
      <c r="E1" s="483"/>
      <c r="F1" s="483"/>
      <c r="G1" s="53"/>
      <c r="H1" s="53"/>
    </row>
    <row r="2" spans="2:8" ht="12.75">
      <c r="B2" s="484" t="s">
        <v>72</v>
      </c>
      <c r="C2" s="484"/>
      <c r="D2" s="484"/>
      <c r="E2" s="484"/>
      <c r="F2" s="484"/>
      <c r="G2" s="53"/>
      <c r="H2" s="54" t="s">
        <v>77</v>
      </c>
    </row>
    <row r="3" spans="2:8" ht="12.75">
      <c r="B3" s="485" t="s">
        <v>78</v>
      </c>
      <c r="C3" s="485"/>
      <c r="D3" s="485"/>
      <c r="E3" s="485"/>
      <c r="F3" s="485"/>
      <c r="G3" s="53"/>
      <c r="H3" s="53"/>
    </row>
    <row r="4" spans="2:8" ht="12.75">
      <c r="B4" s="53"/>
      <c r="C4" s="53"/>
      <c r="D4" s="55"/>
      <c r="E4" s="56"/>
      <c r="F4" s="53"/>
      <c r="G4" s="53"/>
      <c r="H4" s="53"/>
    </row>
    <row r="5" spans="2:8" ht="18">
      <c r="B5" s="486" t="s">
        <v>79</v>
      </c>
      <c r="C5" s="486"/>
      <c r="D5" s="486"/>
      <c r="E5" s="486"/>
      <c r="F5" s="486"/>
      <c r="G5" s="486"/>
      <c r="H5" s="486"/>
    </row>
    <row r="6" spans="2:8" ht="13.5" thickBot="1">
      <c r="B6" s="53"/>
      <c r="C6" s="53"/>
      <c r="D6" s="53"/>
      <c r="E6" s="53"/>
      <c r="F6" s="53"/>
      <c r="G6" s="53"/>
      <c r="H6" s="53"/>
    </row>
    <row r="7" spans="2:8" ht="15.75">
      <c r="B7" s="57" t="s">
        <v>80</v>
      </c>
      <c r="C7" s="58"/>
      <c r="D7" s="59"/>
      <c r="E7" s="490" t="s">
        <v>81</v>
      </c>
      <c r="F7" s="490"/>
      <c r="G7" s="490"/>
      <c r="H7" s="491"/>
    </row>
    <row r="8" spans="2:8" ht="12.75">
      <c r="B8" s="60" t="s">
        <v>82</v>
      </c>
      <c r="C8" s="61"/>
      <c r="D8" s="61"/>
      <c r="E8" s="62" t="s">
        <v>83</v>
      </c>
      <c r="F8" s="63"/>
      <c r="G8" s="63"/>
      <c r="H8" s="64"/>
    </row>
    <row r="9" spans="2:8" ht="12.75">
      <c r="B9" s="60" t="s">
        <v>84</v>
      </c>
      <c r="C9" s="61"/>
      <c r="D9" s="61"/>
      <c r="E9" s="61">
        <v>76320</v>
      </c>
      <c r="F9" s="61"/>
      <c r="G9" s="492" t="s">
        <v>85</v>
      </c>
      <c r="H9" s="493"/>
    </row>
    <row r="10" spans="2:8" ht="12.75">
      <c r="B10" s="65" t="s">
        <v>86</v>
      </c>
      <c r="C10" s="66"/>
      <c r="D10" s="66"/>
      <c r="E10" s="66"/>
      <c r="F10" s="66"/>
      <c r="G10" s="66"/>
      <c r="H10" s="67"/>
    </row>
    <row r="11" spans="2:8" ht="12.75">
      <c r="B11" s="60" t="s">
        <v>381</v>
      </c>
      <c r="C11" s="61"/>
      <c r="D11" s="61"/>
      <c r="E11" s="61"/>
      <c r="F11" s="61"/>
      <c r="G11" s="61"/>
      <c r="H11" s="68"/>
    </row>
    <row r="12" spans="2:8" ht="12.75">
      <c r="B12" s="69"/>
      <c r="C12" s="61"/>
      <c r="D12" s="61"/>
      <c r="E12" s="61"/>
      <c r="F12" s="61"/>
      <c r="G12" s="61"/>
      <c r="H12" s="68"/>
    </row>
    <row r="13" spans="2:8" ht="12.75">
      <c r="B13" s="65" t="s">
        <v>87</v>
      </c>
      <c r="C13" s="61"/>
      <c r="D13" s="61"/>
      <c r="E13" s="61"/>
      <c r="F13" s="70"/>
      <c r="G13" s="61"/>
      <c r="H13" s="68"/>
    </row>
    <row r="14" spans="2:8" ht="12.75">
      <c r="B14" s="60" t="s">
        <v>88</v>
      </c>
      <c r="C14" s="70"/>
      <c r="D14" s="61"/>
      <c r="E14" s="61"/>
      <c r="F14" s="61"/>
      <c r="G14" s="61"/>
      <c r="H14" s="68"/>
    </row>
    <row r="15" spans="2:8" ht="12.75">
      <c r="B15" s="60" t="s">
        <v>382</v>
      </c>
      <c r="C15" s="70"/>
      <c r="D15" s="61"/>
      <c r="E15" s="61"/>
      <c r="F15" s="61"/>
      <c r="G15" s="61"/>
      <c r="H15" s="68"/>
    </row>
    <row r="16" spans="2:8" ht="12.75">
      <c r="B16" s="60"/>
      <c r="C16" s="71"/>
      <c r="D16" s="66"/>
      <c r="E16" s="66" t="s">
        <v>89</v>
      </c>
      <c r="F16" s="66"/>
      <c r="G16" s="66"/>
      <c r="H16" s="67"/>
    </row>
    <row r="17" spans="2:8" ht="12.75">
      <c r="B17" s="60" t="s">
        <v>90</v>
      </c>
      <c r="C17" s="71"/>
      <c r="D17" s="66"/>
      <c r="E17" s="70" t="s">
        <v>91</v>
      </c>
      <c r="F17" s="66"/>
      <c r="G17" s="66"/>
      <c r="H17" s="67"/>
    </row>
    <row r="18" spans="2:8" ht="12.75">
      <c r="B18" s="60" t="s">
        <v>92</v>
      </c>
      <c r="C18" s="72"/>
      <c r="D18" s="66"/>
      <c r="E18" s="70" t="s">
        <v>93</v>
      </c>
      <c r="F18" s="66"/>
      <c r="G18" s="66"/>
      <c r="H18" s="67"/>
    </row>
    <row r="19" spans="2:8" ht="13.5" thickBot="1">
      <c r="B19" s="73" t="s">
        <v>94</v>
      </c>
      <c r="C19" s="74"/>
      <c r="D19" s="75"/>
      <c r="E19" s="76" t="s">
        <v>95</v>
      </c>
      <c r="F19" s="75"/>
      <c r="G19" s="75"/>
      <c r="H19" s="77"/>
    </row>
    <row r="20" spans="2:8" ht="12.75">
      <c r="B20" s="61"/>
      <c r="C20" s="66"/>
      <c r="D20" s="66"/>
      <c r="E20" s="66"/>
      <c r="F20" s="66"/>
      <c r="G20" s="66"/>
      <c r="H20" s="66"/>
    </row>
    <row r="21" spans="2:8" ht="12.75">
      <c r="B21" s="61"/>
      <c r="C21" s="66"/>
      <c r="D21" s="66"/>
      <c r="E21" s="66"/>
      <c r="F21" s="66"/>
      <c r="G21" s="66"/>
      <c r="H21" s="66"/>
    </row>
    <row r="22" spans="2:8" ht="15.75">
      <c r="B22" s="494" t="s">
        <v>96</v>
      </c>
      <c r="C22" s="494"/>
      <c r="D22" s="494"/>
      <c r="E22" s="494"/>
      <c r="F22" s="494"/>
      <c r="G22" s="494"/>
      <c r="H22" s="494"/>
    </row>
    <row r="23" spans="2:8" ht="12.75">
      <c r="B23" s="488" t="s">
        <v>97</v>
      </c>
      <c r="C23" s="488"/>
      <c r="D23" s="488"/>
      <c r="E23" s="488"/>
      <c r="F23" s="488"/>
      <c r="G23" s="488"/>
      <c r="H23" s="488"/>
    </row>
    <row r="24" spans="2:8" ht="12.75">
      <c r="B24" s="488" t="s">
        <v>887</v>
      </c>
      <c r="C24" s="488"/>
      <c r="D24" s="488"/>
      <c r="E24" s="488"/>
      <c r="F24" s="488"/>
      <c r="G24" s="488"/>
      <c r="H24" s="488"/>
    </row>
    <row r="25" spans="2:8" ht="13.5" thickBot="1">
      <c r="B25" s="78"/>
      <c r="C25" s="61"/>
      <c r="D25" s="61"/>
      <c r="E25" s="61"/>
      <c r="F25" s="61"/>
      <c r="G25" s="61"/>
      <c r="H25" s="61"/>
    </row>
    <row r="26" spans="2:8" ht="12.75">
      <c r="B26" s="79" t="s">
        <v>98</v>
      </c>
      <c r="C26" s="495" t="s">
        <v>99</v>
      </c>
      <c r="D26" s="496"/>
      <c r="E26" s="496"/>
      <c r="F26" s="496"/>
      <c r="G26" s="497"/>
      <c r="H26" s="80" t="s">
        <v>100</v>
      </c>
    </row>
    <row r="27" spans="2:8" ht="13.5" thickBot="1">
      <c r="B27" s="81" t="s">
        <v>101</v>
      </c>
      <c r="C27" s="487" t="s">
        <v>101</v>
      </c>
      <c r="D27" s="488"/>
      <c r="E27" s="488"/>
      <c r="F27" s="488"/>
      <c r="G27" s="489"/>
      <c r="H27" s="82" t="s">
        <v>101</v>
      </c>
    </row>
    <row r="28" spans="2:8" ht="13.5" thickBot="1">
      <c r="B28" s="83"/>
      <c r="C28" s="84"/>
      <c r="D28" s="84"/>
      <c r="E28" s="84"/>
      <c r="F28" s="84"/>
      <c r="G28" s="85"/>
      <c r="H28" s="86"/>
    </row>
    <row r="29" spans="2:8" ht="13.5" thickBot="1">
      <c r="B29" s="87"/>
      <c r="C29" s="61"/>
      <c r="D29" s="61"/>
      <c r="E29" s="61"/>
      <c r="F29" s="61"/>
      <c r="G29" s="61"/>
      <c r="H29" s="68"/>
    </row>
    <row r="30" spans="2:8" ht="12.75">
      <c r="B30" s="88" t="s">
        <v>98</v>
      </c>
      <c r="C30" s="89" t="s">
        <v>102</v>
      </c>
      <c r="D30" s="89" t="s">
        <v>103</v>
      </c>
      <c r="E30" s="90" t="s">
        <v>104</v>
      </c>
      <c r="F30" s="90" t="s">
        <v>105</v>
      </c>
      <c r="G30" s="91" t="s">
        <v>106</v>
      </c>
      <c r="H30" s="79"/>
    </row>
    <row r="31" spans="2:8" ht="12.75">
      <c r="B31" s="92" t="s">
        <v>107</v>
      </c>
      <c r="C31" s="93" t="s">
        <v>108</v>
      </c>
      <c r="D31" s="94" t="s">
        <v>109</v>
      </c>
      <c r="E31" s="93" t="s">
        <v>110</v>
      </c>
      <c r="F31" s="93" t="s">
        <v>111</v>
      </c>
      <c r="G31" s="95" t="s">
        <v>112</v>
      </c>
      <c r="H31" s="81" t="s">
        <v>113</v>
      </c>
    </row>
    <row r="32" spans="2:8" ht="12.75">
      <c r="B32" s="92" t="s">
        <v>114</v>
      </c>
      <c r="C32" s="93"/>
      <c r="D32" s="94" t="s">
        <v>115</v>
      </c>
      <c r="E32" s="93"/>
      <c r="F32" s="93"/>
      <c r="G32" s="96"/>
      <c r="H32" s="97"/>
    </row>
    <row r="33" spans="2:8" ht="12.75">
      <c r="B33" s="98" t="s">
        <v>116</v>
      </c>
      <c r="C33" s="99" t="s">
        <v>116</v>
      </c>
      <c r="D33" s="99" t="s">
        <v>116</v>
      </c>
      <c r="E33" s="100"/>
      <c r="F33" s="100"/>
      <c r="G33" s="101" t="s">
        <v>117</v>
      </c>
      <c r="H33" s="102"/>
    </row>
    <row r="34" spans="2:8" ht="13.5" thickBot="1">
      <c r="B34" s="103">
        <v>1</v>
      </c>
      <c r="C34" s="104">
        <v>2</v>
      </c>
      <c r="D34" s="104">
        <v>3</v>
      </c>
      <c r="E34" s="105">
        <v>4</v>
      </c>
      <c r="F34" s="105">
        <v>5</v>
      </c>
      <c r="G34" s="106">
        <v>6</v>
      </c>
      <c r="H34" s="107">
        <v>7</v>
      </c>
    </row>
    <row r="35" spans="2:8" ht="12.75">
      <c r="B35" s="108" t="s">
        <v>118</v>
      </c>
      <c r="C35" s="109" t="s">
        <v>119</v>
      </c>
      <c r="D35" s="110">
        <v>0.5</v>
      </c>
      <c r="E35" s="110">
        <v>4</v>
      </c>
      <c r="F35" s="111">
        <v>12</v>
      </c>
      <c r="G35" s="112">
        <f>ROUND(D35*E35*F35,1)</f>
        <v>24</v>
      </c>
      <c r="H35" s="113"/>
    </row>
    <row r="36" spans="2:8" ht="12.75">
      <c r="B36" s="114"/>
      <c r="C36" s="115"/>
      <c r="D36" s="116"/>
      <c r="E36" s="116"/>
      <c r="F36" s="117"/>
      <c r="G36" s="118"/>
      <c r="H36" s="119"/>
    </row>
    <row r="37" spans="2:8" ht="12.75">
      <c r="B37" s="120"/>
      <c r="C37" s="121"/>
      <c r="D37" s="121"/>
      <c r="E37" s="121"/>
      <c r="F37" s="122"/>
      <c r="G37" s="123"/>
      <c r="H37" s="119"/>
    </row>
    <row r="38" spans="2:8" ht="12.75">
      <c r="B38" s="120"/>
      <c r="C38" s="121"/>
      <c r="D38" s="121"/>
      <c r="E38" s="121"/>
      <c r="F38" s="122"/>
      <c r="G38" s="123"/>
      <c r="H38" s="119"/>
    </row>
    <row r="39" spans="2:8" ht="12.75">
      <c r="B39" s="120"/>
      <c r="C39" s="121"/>
      <c r="D39" s="121"/>
      <c r="E39" s="121"/>
      <c r="F39" s="122"/>
      <c r="G39" s="123"/>
      <c r="H39" s="119"/>
    </row>
    <row r="40" spans="2:8" ht="12.75">
      <c r="B40" s="120"/>
      <c r="C40" s="121"/>
      <c r="D40" s="121"/>
      <c r="E40" s="121"/>
      <c r="F40" s="122"/>
      <c r="G40" s="123"/>
      <c r="H40" s="119"/>
    </row>
    <row r="41" spans="2:8" ht="13.5" thickBot="1">
      <c r="B41" s="124"/>
      <c r="C41" s="125"/>
      <c r="D41" s="125"/>
      <c r="E41" s="125"/>
      <c r="F41" s="126"/>
      <c r="G41" s="127"/>
      <c r="H41" s="128"/>
    </row>
    <row r="42" spans="2:8" ht="13.5" thickBot="1">
      <c r="B42" s="129"/>
      <c r="C42" s="130"/>
      <c r="D42" s="130"/>
      <c r="E42" s="130" t="s">
        <v>120</v>
      </c>
      <c r="F42" s="131"/>
      <c r="G42" s="132">
        <f>SUM(G35:G41)</f>
        <v>24</v>
      </c>
      <c r="H42" s="133"/>
    </row>
    <row r="43" spans="2:8" ht="12.75">
      <c r="B43" s="134"/>
      <c r="C43" s="53"/>
      <c r="D43" s="53"/>
      <c r="E43" s="53"/>
      <c r="F43" s="53"/>
      <c r="G43" s="53"/>
      <c r="H43" s="53"/>
    </row>
    <row r="44" spans="2:8" ht="12.75">
      <c r="B44" s="53"/>
      <c r="C44" s="53"/>
      <c r="D44" s="53"/>
      <c r="E44" s="53" t="s">
        <v>121</v>
      </c>
      <c r="F44" s="53"/>
      <c r="G44" s="53" t="s">
        <v>122</v>
      </c>
      <c r="H44" s="53"/>
    </row>
    <row r="45" spans="2:8" ht="12.75">
      <c r="B45" s="509" t="s">
        <v>886</v>
      </c>
      <c r="C45" s="135"/>
      <c r="D45" s="53"/>
      <c r="E45" s="53"/>
      <c r="F45" s="53"/>
      <c r="G45" s="53" t="s">
        <v>831</v>
      </c>
      <c r="H45" s="53"/>
    </row>
    <row r="46" spans="2:8" ht="12.75">
      <c r="B46" s="53"/>
      <c r="C46" s="53"/>
      <c r="D46" s="53"/>
      <c r="E46" s="53"/>
      <c r="F46" s="53"/>
      <c r="G46" s="53"/>
      <c r="H46" s="53"/>
    </row>
    <row r="47" spans="2:8" ht="12.75">
      <c r="B47" s="53"/>
      <c r="C47" s="53"/>
      <c r="D47" s="53"/>
      <c r="E47" s="53"/>
      <c r="F47" s="53"/>
      <c r="G47" s="53"/>
      <c r="H47" s="53"/>
    </row>
    <row r="48" spans="2:8" ht="12.75">
      <c r="B48" s="53"/>
      <c r="C48" s="53"/>
      <c r="D48" s="53"/>
      <c r="E48" s="53"/>
      <c r="F48" s="53"/>
      <c r="G48" s="53"/>
      <c r="H48" s="53"/>
    </row>
    <row r="49" spans="2:8" ht="12.75">
      <c r="B49" s="53"/>
      <c r="C49" s="53"/>
      <c r="D49" s="53"/>
      <c r="E49" s="53"/>
      <c r="F49" s="53"/>
      <c r="G49" s="53"/>
      <c r="H49" s="53"/>
    </row>
    <row r="50" spans="2:8" ht="12.75">
      <c r="B50" s="53"/>
      <c r="C50" s="53"/>
      <c r="D50" s="53"/>
      <c r="E50" s="53"/>
      <c r="F50" s="53"/>
      <c r="G50" s="53"/>
      <c r="H50" s="53"/>
    </row>
    <row r="51" spans="2:8" ht="12.75">
      <c r="B51" s="53"/>
      <c r="C51" s="53"/>
      <c r="D51" s="53"/>
      <c r="E51" s="53"/>
      <c r="F51" s="53"/>
      <c r="G51" s="53"/>
      <c r="H51" s="53"/>
    </row>
    <row r="52" spans="2:8" ht="12.75">
      <c r="B52" s="53"/>
      <c r="C52" s="53"/>
      <c r="D52" s="53"/>
      <c r="E52" s="53"/>
      <c r="F52" s="53"/>
      <c r="G52" s="53"/>
      <c r="H52" s="53"/>
    </row>
    <row r="53" spans="2:8" ht="12.75">
      <c r="B53" s="53"/>
      <c r="C53" s="53"/>
      <c r="D53" s="53"/>
      <c r="E53" s="53"/>
      <c r="F53" s="53"/>
      <c r="G53" s="53"/>
      <c r="H53" s="53"/>
    </row>
    <row r="54" spans="2:8" ht="12.75">
      <c r="B54" s="53"/>
      <c r="C54" s="53"/>
      <c r="D54" s="53"/>
      <c r="E54" s="53"/>
      <c r="F54" s="53"/>
      <c r="G54" s="53"/>
      <c r="H54" s="53"/>
    </row>
    <row r="55" spans="2:8" ht="12.75">
      <c r="B55" s="53"/>
      <c r="C55" s="53"/>
      <c r="D55" s="53"/>
      <c r="E55" s="53"/>
      <c r="F55" s="53"/>
      <c r="G55" s="53"/>
      <c r="H55" s="53"/>
    </row>
  </sheetData>
  <sheetProtection/>
  <mergeCells count="11">
    <mergeCell ref="C26:G26"/>
    <mergeCell ref="B1:F1"/>
    <mergeCell ref="B2:F2"/>
    <mergeCell ref="B3:F3"/>
    <mergeCell ref="B5:H5"/>
    <mergeCell ref="C27:G27"/>
    <mergeCell ref="E7:H7"/>
    <mergeCell ref="G9:H9"/>
    <mergeCell ref="B22:H22"/>
    <mergeCell ref="B23:H23"/>
    <mergeCell ref="B24:H24"/>
  </mergeCells>
  <printOptions/>
  <pageMargins left="0.17" right="0.75" top="0.58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1"/>
  <sheetViews>
    <sheetView tabSelected="1" zoomScalePageLayoutView="0" workbookViewId="0" topLeftCell="A49">
      <selection activeCell="F47" sqref="F43:F47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.00390625" style="0" customWidth="1"/>
    <col min="4" max="4" width="7.00390625" style="0" customWidth="1"/>
    <col min="5" max="5" width="38.57421875" style="0" customWidth="1"/>
    <col min="6" max="6" width="13.140625" style="0" customWidth="1"/>
    <col min="8" max="8" width="10.421875" style="0" customWidth="1"/>
    <col min="10" max="10" width="20.7109375" style="0" customWidth="1"/>
  </cols>
  <sheetData>
    <row r="2" spans="2:6" ht="12.75">
      <c r="B2" s="337"/>
      <c r="C2" s="498" t="s">
        <v>158</v>
      </c>
      <c r="D2" s="498"/>
      <c r="E2" s="498"/>
      <c r="F2" s="499"/>
    </row>
    <row r="3" spans="2:10" ht="34.5" thickBot="1">
      <c r="B3" s="338" t="s">
        <v>272</v>
      </c>
      <c r="C3" s="338"/>
      <c r="D3" s="338" t="s">
        <v>273</v>
      </c>
      <c r="E3" s="339" t="s">
        <v>274</v>
      </c>
      <c r="F3" s="339" t="s">
        <v>275</v>
      </c>
      <c r="G3" s="340"/>
      <c r="H3" s="341" t="s">
        <v>276</v>
      </c>
      <c r="I3" s="341" t="s">
        <v>277</v>
      </c>
      <c r="J3" s="342" t="s">
        <v>278</v>
      </c>
    </row>
    <row r="4" spans="2:10" ht="13.5" thickTop="1">
      <c r="B4" s="343" t="s">
        <v>123</v>
      </c>
      <c r="C4" s="344"/>
      <c r="D4" s="345">
        <v>5123</v>
      </c>
      <c r="E4" s="346" t="s">
        <v>279</v>
      </c>
      <c r="F4" s="347">
        <v>0</v>
      </c>
      <c r="H4" s="348"/>
      <c r="I4" s="348">
        <f>F4</f>
        <v>0</v>
      </c>
      <c r="J4" s="500" t="s">
        <v>280</v>
      </c>
    </row>
    <row r="5" spans="2:10" ht="12.75">
      <c r="B5" s="349"/>
      <c r="C5" s="350"/>
      <c r="D5" s="351">
        <v>5124</v>
      </c>
      <c r="E5" s="352" t="s">
        <v>281</v>
      </c>
      <c r="F5" s="353">
        <v>1185.93</v>
      </c>
      <c r="H5" s="348">
        <f>F5</f>
        <v>1185.93</v>
      </c>
      <c r="I5" s="348"/>
      <c r="J5" s="500"/>
    </row>
    <row r="6" spans="2:10" ht="12.75">
      <c r="B6" s="354" t="s">
        <v>124</v>
      </c>
      <c r="C6" s="355"/>
      <c r="D6" s="356">
        <v>5125</v>
      </c>
      <c r="E6" s="357" t="s">
        <v>282</v>
      </c>
      <c r="F6" s="358">
        <v>1513.5</v>
      </c>
      <c r="H6" s="348"/>
      <c r="I6" s="348">
        <f>F6</f>
        <v>1513.5</v>
      </c>
      <c r="J6" s="359">
        <f>I4+I6</f>
        <v>1513.5</v>
      </c>
    </row>
    <row r="7" spans="2:10" ht="12.75">
      <c r="B7" s="354" t="s">
        <v>144</v>
      </c>
      <c r="C7" s="355"/>
      <c r="D7" s="356">
        <v>5130</v>
      </c>
      <c r="E7" s="357" t="s">
        <v>283</v>
      </c>
      <c r="F7" s="358">
        <v>2224.64</v>
      </c>
      <c r="H7" s="348"/>
      <c r="I7" s="348">
        <f aca="true" t="shared" si="0" ref="I7:I17">F7</f>
        <v>2224.64</v>
      </c>
      <c r="J7" s="360" t="s">
        <v>284</v>
      </c>
    </row>
    <row r="8" spans="2:10" ht="12.75">
      <c r="B8" s="354" t="s">
        <v>148</v>
      </c>
      <c r="C8" s="355"/>
      <c r="D8" s="356">
        <v>5133</v>
      </c>
      <c r="E8" s="357" t="s">
        <v>285</v>
      </c>
      <c r="F8" s="358">
        <v>2472.88</v>
      </c>
      <c r="H8" s="348"/>
      <c r="I8" s="348">
        <f t="shared" si="0"/>
        <v>2472.88</v>
      </c>
      <c r="J8" s="359">
        <f>I7+I8</f>
        <v>4697.52</v>
      </c>
    </row>
    <row r="9" spans="2:10" ht="12.75">
      <c r="B9" s="354" t="s">
        <v>286</v>
      </c>
      <c r="C9" s="355"/>
      <c r="D9" s="356">
        <v>5200</v>
      </c>
      <c r="E9" s="357" t="s">
        <v>287</v>
      </c>
      <c r="F9" s="358">
        <v>147620.16</v>
      </c>
      <c r="H9" s="348"/>
      <c r="I9" s="348">
        <f t="shared" si="0"/>
        <v>147620.16</v>
      </c>
      <c r="J9" s="501" t="s">
        <v>288</v>
      </c>
    </row>
    <row r="10" spans="2:10" ht="12.75">
      <c r="B10" s="354" t="s">
        <v>289</v>
      </c>
      <c r="C10" s="361"/>
      <c r="D10" s="356">
        <v>5219</v>
      </c>
      <c r="E10" s="357" t="s">
        <v>290</v>
      </c>
      <c r="F10" s="362">
        <v>4809.3</v>
      </c>
      <c r="H10" s="348"/>
      <c r="I10" s="348">
        <f t="shared" si="0"/>
        <v>4809.3</v>
      </c>
      <c r="J10" s="500"/>
    </row>
    <row r="11" spans="2:10" ht="12.75">
      <c r="B11" s="354"/>
      <c r="C11" s="361"/>
      <c r="D11" s="356">
        <v>5220</v>
      </c>
      <c r="E11" s="357" t="s">
        <v>291</v>
      </c>
      <c r="F11" s="363">
        <v>13930.44</v>
      </c>
      <c r="H11" s="348"/>
      <c r="I11" s="348">
        <f t="shared" si="0"/>
        <v>13930.44</v>
      </c>
      <c r="J11" s="359">
        <f>I9+I10+I11</f>
        <v>166359.9</v>
      </c>
    </row>
    <row r="12" spans="2:10" ht="12.75">
      <c r="B12" s="354"/>
      <c r="C12" s="361"/>
      <c r="D12" s="364">
        <v>5293</v>
      </c>
      <c r="E12" s="365" t="s">
        <v>292</v>
      </c>
      <c r="F12" s="366">
        <v>213.1</v>
      </c>
      <c r="H12" s="348"/>
      <c r="I12" s="348">
        <f t="shared" si="0"/>
        <v>213.1</v>
      </c>
      <c r="J12" s="501" t="s">
        <v>293</v>
      </c>
    </row>
    <row r="13" spans="2:10" ht="12.75">
      <c r="B13" s="354"/>
      <c r="C13" s="361"/>
      <c r="D13" s="364">
        <v>5299</v>
      </c>
      <c r="E13" s="365" t="s">
        <v>159</v>
      </c>
      <c r="F13" s="358">
        <v>3079.72</v>
      </c>
      <c r="H13" s="348"/>
      <c r="I13" s="348">
        <f t="shared" si="0"/>
        <v>3079.72</v>
      </c>
      <c r="J13" s="500"/>
    </row>
    <row r="14" spans="2:10" ht="12.75">
      <c r="B14" s="354" t="s">
        <v>294</v>
      </c>
      <c r="C14" s="361"/>
      <c r="D14" s="364">
        <v>52990</v>
      </c>
      <c r="E14" s="365" t="s">
        <v>295</v>
      </c>
      <c r="F14" s="366">
        <v>13827.17</v>
      </c>
      <c r="H14" s="348"/>
      <c r="I14" s="348">
        <f t="shared" si="0"/>
        <v>13827.17</v>
      </c>
      <c r="J14" s="359">
        <f>I12+I13+I14</f>
        <v>17119.989999999998</v>
      </c>
    </row>
    <row r="15" spans="2:10" ht="12.75">
      <c r="B15" s="354" t="s">
        <v>296</v>
      </c>
      <c r="C15" s="361"/>
      <c r="D15" s="364">
        <v>5315</v>
      </c>
      <c r="E15" s="365" t="s">
        <v>297</v>
      </c>
      <c r="F15" s="363">
        <v>2202.34</v>
      </c>
      <c r="H15" s="348"/>
      <c r="I15" s="348">
        <f t="shared" si="0"/>
        <v>2202.34</v>
      </c>
      <c r="J15" s="501" t="s">
        <v>298</v>
      </c>
    </row>
    <row r="16" spans="2:10" ht="12.75">
      <c r="B16" s="354" t="s">
        <v>299</v>
      </c>
      <c r="C16" s="361"/>
      <c r="D16" s="364">
        <v>5317</v>
      </c>
      <c r="E16" s="365" t="s">
        <v>300</v>
      </c>
      <c r="F16" s="363">
        <v>739.98</v>
      </c>
      <c r="H16" s="348"/>
      <c r="I16" s="348">
        <f t="shared" si="0"/>
        <v>739.98</v>
      </c>
      <c r="J16" s="500"/>
    </row>
    <row r="17" spans="2:10" ht="12.75">
      <c r="B17" s="354" t="s">
        <v>301</v>
      </c>
      <c r="C17" s="361"/>
      <c r="D17" s="364">
        <v>5319</v>
      </c>
      <c r="E17" s="365" t="s">
        <v>302</v>
      </c>
      <c r="F17" s="363">
        <v>907.04</v>
      </c>
      <c r="H17" s="348"/>
      <c r="I17" s="348">
        <f t="shared" si="0"/>
        <v>907.04</v>
      </c>
      <c r="J17" s="359">
        <f>I15+I16+I17</f>
        <v>3849.36</v>
      </c>
    </row>
    <row r="18" spans="2:10" ht="12.75">
      <c r="B18" s="354" t="s">
        <v>303</v>
      </c>
      <c r="C18" s="361"/>
      <c r="D18" s="364">
        <v>5320</v>
      </c>
      <c r="E18" s="365" t="s">
        <v>304</v>
      </c>
      <c r="F18" s="367">
        <v>482.31</v>
      </c>
      <c r="H18" s="348">
        <f>F18</f>
        <v>482.31</v>
      </c>
      <c r="I18" s="348"/>
      <c r="J18" s="348"/>
    </row>
    <row r="19" spans="2:10" ht="12.75">
      <c r="B19" s="354"/>
      <c r="C19" s="361"/>
      <c r="D19" s="364">
        <v>5332</v>
      </c>
      <c r="E19" s="365" t="s">
        <v>305</v>
      </c>
      <c r="F19" s="358">
        <v>11232</v>
      </c>
      <c r="H19" s="348"/>
      <c r="I19" s="348">
        <f>F19</f>
        <v>11232</v>
      </c>
      <c r="J19" s="360" t="s">
        <v>306</v>
      </c>
    </row>
    <row r="20" spans="2:10" ht="12.75">
      <c r="B20" s="354" t="s">
        <v>307</v>
      </c>
      <c r="C20" s="361"/>
      <c r="D20" s="364">
        <v>5339</v>
      </c>
      <c r="E20" s="365" t="s">
        <v>308</v>
      </c>
      <c r="F20" s="358">
        <v>200</v>
      </c>
      <c r="H20" s="348"/>
      <c r="I20" s="348">
        <f aca="true" t="shared" si="1" ref="I20:I29">F20</f>
        <v>200</v>
      </c>
      <c r="J20" s="359">
        <f>I19+I20</f>
        <v>11432</v>
      </c>
    </row>
    <row r="21" spans="2:10" ht="12.75">
      <c r="B21" s="354"/>
      <c r="C21" s="361"/>
      <c r="D21" s="364">
        <v>5352</v>
      </c>
      <c r="E21" s="365" t="s">
        <v>309</v>
      </c>
      <c r="F21" s="358">
        <v>0</v>
      </c>
      <c r="H21" s="348">
        <v>0</v>
      </c>
      <c r="I21" s="348"/>
      <c r="J21" s="368"/>
    </row>
    <row r="22" spans="2:10" ht="12.75">
      <c r="B22" s="354" t="s">
        <v>310</v>
      </c>
      <c r="C22" s="369"/>
      <c r="D22" s="364">
        <v>5392</v>
      </c>
      <c r="E22" s="365" t="s">
        <v>311</v>
      </c>
      <c r="F22" s="363">
        <v>1422.5</v>
      </c>
      <c r="H22" s="348"/>
      <c r="I22" s="348">
        <f t="shared" si="1"/>
        <v>1422.5</v>
      </c>
      <c r="J22" s="501" t="s">
        <v>312</v>
      </c>
    </row>
    <row r="23" spans="2:10" ht="12.75">
      <c r="B23" s="354" t="s">
        <v>313</v>
      </c>
      <c r="C23" s="369"/>
      <c r="D23" s="364">
        <v>5396</v>
      </c>
      <c r="E23" s="365" t="s">
        <v>314</v>
      </c>
      <c r="F23" s="363">
        <v>20895.6</v>
      </c>
      <c r="H23" s="348"/>
      <c r="I23" s="348">
        <f t="shared" si="1"/>
        <v>20895.6</v>
      </c>
      <c r="J23" s="500"/>
    </row>
    <row r="24" spans="2:10" ht="12.75">
      <c r="B24" s="354" t="s">
        <v>315</v>
      </c>
      <c r="C24" s="369"/>
      <c r="D24" s="364">
        <v>5399</v>
      </c>
      <c r="E24" s="365" t="s">
        <v>316</v>
      </c>
      <c r="F24" s="363">
        <v>0</v>
      </c>
      <c r="H24" s="348"/>
      <c r="I24" s="348">
        <f t="shared" si="1"/>
        <v>0</v>
      </c>
      <c r="J24" s="359">
        <f>I22+I23+I24</f>
        <v>22318.1</v>
      </c>
    </row>
    <row r="25" spans="2:10" ht="12.75">
      <c r="B25" s="354"/>
      <c r="C25" s="369"/>
      <c r="D25" s="364">
        <v>5400</v>
      </c>
      <c r="E25" s="365" t="s">
        <v>317</v>
      </c>
      <c r="F25" s="358">
        <v>398.72</v>
      </c>
      <c r="H25" s="348"/>
      <c r="I25" s="348">
        <f t="shared" si="1"/>
        <v>398.72</v>
      </c>
      <c r="J25" s="370" t="s">
        <v>318</v>
      </c>
    </row>
    <row r="26" spans="2:10" ht="12.75">
      <c r="B26" s="354" t="s">
        <v>319</v>
      </c>
      <c r="C26" s="369"/>
      <c r="D26" s="356">
        <v>5501</v>
      </c>
      <c r="E26" s="357" t="s">
        <v>320</v>
      </c>
      <c r="F26" s="363">
        <v>4621.5</v>
      </c>
      <c r="H26" s="348"/>
      <c r="I26" s="348">
        <f t="shared" si="1"/>
        <v>4621.5</v>
      </c>
      <c r="J26" s="501" t="s">
        <v>321</v>
      </c>
    </row>
    <row r="27" spans="2:10" ht="12.75">
      <c r="B27" s="354"/>
      <c r="C27" s="369"/>
      <c r="D27" s="356">
        <v>5502</v>
      </c>
      <c r="E27" s="357" t="s">
        <v>322</v>
      </c>
      <c r="F27" s="363">
        <v>16.38</v>
      </c>
      <c r="H27" s="348"/>
      <c r="I27" s="348">
        <f t="shared" si="1"/>
        <v>16.38</v>
      </c>
      <c r="J27" s="500"/>
    </row>
    <row r="28" spans="2:10" ht="12.75">
      <c r="B28" s="354" t="s">
        <v>323</v>
      </c>
      <c r="C28" s="369"/>
      <c r="D28" s="364">
        <v>5504</v>
      </c>
      <c r="E28" s="365" t="s">
        <v>324</v>
      </c>
      <c r="F28" s="363">
        <v>10355.12</v>
      </c>
      <c r="H28" s="348"/>
      <c r="I28" s="348">
        <f t="shared" si="1"/>
        <v>10355.12</v>
      </c>
      <c r="J28" s="359">
        <f>I26+I27+I28</f>
        <v>14993</v>
      </c>
    </row>
    <row r="29" spans="2:10" ht="12.75">
      <c r="B29" s="354"/>
      <c r="C29" s="369"/>
      <c r="D29" s="364">
        <v>5505</v>
      </c>
      <c r="E29" s="365" t="s">
        <v>160</v>
      </c>
      <c r="F29" s="363">
        <v>500</v>
      </c>
      <c r="H29" s="348"/>
      <c r="I29" s="348">
        <f t="shared" si="1"/>
        <v>500</v>
      </c>
      <c r="J29" s="411"/>
    </row>
    <row r="30" spans="2:10" ht="12.75">
      <c r="B30" s="354" t="s">
        <v>325</v>
      </c>
      <c r="C30" s="369"/>
      <c r="D30" s="364">
        <v>55100</v>
      </c>
      <c r="E30" s="365" t="s">
        <v>326</v>
      </c>
      <c r="F30" s="358">
        <v>349.03</v>
      </c>
      <c r="H30" s="348">
        <f>F30</f>
        <v>349.03</v>
      </c>
      <c r="I30" s="348"/>
      <c r="J30" s="348"/>
    </row>
    <row r="31" spans="2:10" ht="12.75">
      <c r="B31" s="354" t="s">
        <v>327</v>
      </c>
      <c r="C31" s="369"/>
      <c r="D31" s="364">
        <v>5512</v>
      </c>
      <c r="E31" s="365" t="s">
        <v>328</v>
      </c>
      <c r="F31" s="358">
        <v>248</v>
      </c>
      <c r="H31" s="348">
        <f>F31-I31</f>
        <v>173.6</v>
      </c>
      <c r="I31" s="348">
        <f>F31*30/100</f>
        <v>74.4</v>
      </c>
      <c r="J31" s="370" t="s">
        <v>329</v>
      </c>
    </row>
    <row r="32" spans="2:10" ht="12.75">
      <c r="B32" s="354"/>
      <c r="C32" s="369"/>
      <c r="D32" s="364">
        <v>5515</v>
      </c>
      <c r="E32" s="365" t="s">
        <v>330</v>
      </c>
      <c r="F32" s="367">
        <v>354.22</v>
      </c>
      <c r="H32" s="348">
        <f>F32</f>
        <v>354.22</v>
      </c>
      <c r="I32" s="348"/>
      <c r="J32" s="348"/>
    </row>
    <row r="33" spans="2:10" ht="12.75">
      <c r="B33" s="354" t="s">
        <v>331</v>
      </c>
      <c r="C33" s="369"/>
      <c r="D33" s="364">
        <v>5525</v>
      </c>
      <c r="E33" s="365" t="s">
        <v>332</v>
      </c>
      <c r="F33" s="363">
        <v>234.12</v>
      </c>
      <c r="H33" s="348"/>
      <c r="I33" s="348">
        <f>F33</f>
        <v>234.12</v>
      </c>
      <c r="J33" s="501" t="s">
        <v>333</v>
      </c>
    </row>
    <row r="34" spans="2:10" ht="12.75">
      <c r="B34" s="354" t="s">
        <v>334</v>
      </c>
      <c r="C34" s="369"/>
      <c r="D34" s="364">
        <v>5530</v>
      </c>
      <c r="E34" s="365" t="s">
        <v>335</v>
      </c>
      <c r="F34" s="363">
        <v>1093.18</v>
      </c>
      <c r="H34" s="348"/>
      <c r="I34" s="348">
        <f aca="true" t="shared" si="2" ref="I34:I47">F34</f>
        <v>1093.18</v>
      </c>
      <c r="J34" s="500"/>
    </row>
    <row r="35" spans="2:10" ht="12.75">
      <c r="B35" s="354" t="s">
        <v>336</v>
      </c>
      <c r="C35" s="371"/>
      <c r="D35" s="364">
        <v>5532</v>
      </c>
      <c r="E35" s="365" t="s">
        <v>337</v>
      </c>
      <c r="F35" s="363">
        <v>1356.08</v>
      </c>
      <c r="H35" s="348"/>
      <c r="I35" s="348">
        <f t="shared" si="2"/>
        <v>1356.08</v>
      </c>
      <c r="J35" s="500"/>
    </row>
    <row r="36" spans="2:10" ht="12.75">
      <c r="B36" s="354"/>
      <c r="C36" s="371"/>
      <c r="D36" s="364">
        <v>5539</v>
      </c>
      <c r="E36" s="365" t="s">
        <v>338</v>
      </c>
      <c r="F36" s="363">
        <v>217.81</v>
      </c>
      <c r="H36" s="348"/>
      <c r="I36" s="348">
        <f t="shared" si="2"/>
        <v>217.81</v>
      </c>
      <c r="J36" s="500"/>
    </row>
    <row r="37" spans="2:10" ht="12.75">
      <c r="B37" s="354" t="s">
        <v>339</v>
      </c>
      <c r="C37" s="371"/>
      <c r="D37" s="364">
        <v>5540</v>
      </c>
      <c r="E37" s="365" t="s">
        <v>340</v>
      </c>
      <c r="F37" s="363">
        <v>375.89</v>
      </c>
      <c r="H37" s="348"/>
      <c r="I37" s="348">
        <f t="shared" si="2"/>
        <v>375.89</v>
      </c>
      <c r="J37" s="359">
        <f>I33+I34+I35+I36+I37</f>
        <v>3277.08</v>
      </c>
    </row>
    <row r="38" spans="2:10" ht="12.75">
      <c r="B38" s="354"/>
      <c r="C38" s="371"/>
      <c r="D38" s="372">
        <v>5551</v>
      </c>
      <c r="E38" s="365" t="s">
        <v>341</v>
      </c>
      <c r="F38" s="363">
        <v>0</v>
      </c>
      <c r="H38" s="348"/>
      <c r="I38" s="348">
        <f t="shared" si="2"/>
        <v>0</v>
      </c>
      <c r="J38" s="501" t="s">
        <v>342</v>
      </c>
    </row>
    <row r="39" spans="2:10" ht="12.75">
      <c r="B39" s="354" t="s">
        <v>343</v>
      </c>
      <c r="C39" s="371"/>
      <c r="D39" s="372">
        <v>5552</v>
      </c>
      <c r="E39" s="365" t="s">
        <v>344</v>
      </c>
      <c r="F39" s="363">
        <f>221.11+531.85</f>
        <v>752.96</v>
      </c>
      <c r="H39" s="348"/>
      <c r="I39" s="348">
        <f t="shared" si="2"/>
        <v>752.96</v>
      </c>
      <c r="J39" s="500"/>
    </row>
    <row r="40" spans="2:10" ht="12.75">
      <c r="B40" s="354"/>
      <c r="C40" s="371"/>
      <c r="D40" s="372">
        <v>5553</v>
      </c>
      <c r="E40" s="365" t="s">
        <v>345</v>
      </c>
      <c r="F40" s="363">
        <f>119.86+112.87</f>
        <v>232.73000000000002</v>
      </c>
      <c r="H40" s="348"/>
      <c r="I40" s="348">
        <f t="shared" si="2"/>
        <v>232.73000000000002</v>
      </c>
      <c r="J40" s="500"/>
    </row>
    <row r="41" spans="2:10" ht="12.75">
      <c r="B41" s="354" t="s">
        <v>346</v>
      </c>
      <c r="C41" s="371"/>
      <c r="D41" s="372">
        <v>5557</v>
      </c>
      <c r="E41" s="365" t="s">
        <v>347</v>
      </c>
      <c r="F41" s="363">
        <v>5100</v>
      </c>
      <c r="H41" s="348"/>
      <c r="I41" s="348">
        <f t="shared" si="2"/>
        <v>5100</v>
      </c>
      <c r="J41" s="359">
        <f>I38+I39+I40+I41</f>
        <v>6085.6900000000005</v>
      </c>
    </row>
    <row r="42" spans="2:10" ht="12.75">
      <c r="B42" s="354"/>
      <c r="C42" s="371"/>
      <c r="D42" s="372">
        <v>5558</v>
      </c>
      <c r="E42" s="365" t="s">
        <v>161</v>
      </c>
      <c r="F42" s="363">
        <f>902.82+128.17</f>
        <v>1030.99</v>
      </c>
      <c r="H42" s="348"/>
      <c r="I42" s="348">
        <f t="shared" si="2"/>
        <v>1030.99</v>
      </c>
      <c r="J42" s="501" t="s">
        <v>350</v>
      </c>
    </row>
    <row r="43" spans="2:10" ht="12.75">
      <c r="B43" s="354" t="s">
        <v>348</v>
      </c>
      <c r="C43" s="373"/>
      <c r="D43" s="364">
        <v>5590</v>
      </c>
      <c r="E43" s="365" t="s">
        <v>349</v>
      </c>
      <c r="F43" s="363">
        <v>3246.78</v>
      </c>
      <c r="H43" s="348"/>
      <c r="I43" s="348">
        <f t="shared" si="2"/>
        <v>3246.78</v>
      </c>
      <c r="J43" s="500"/>
    </row>
    <row r="44" spans="2:10" ht="12.75">
      <c r="B44" s="354"/>
      <c r="C44" s="373"/>
      <c r="D44" s="364">
        <v>5591</v>
      </c>
      <c r="E44" s="365" t="s">
        <v>351</v>
      </c>
      <c r="F44" s="363">
        <v>121</v>
      </c>
      <c r="H44" s="348"/>
      <c r="I44" s="348">
        <f t="shared" si="2"/>
        <v>121</v>
      </c>
      <c r="J44" s="500"/>
    </row>
    <row r="45" spans="2:10" ht="12.75">
      <c r="B45" s="374"/>
      <c r="C45" s="375"/>
      <c r="D45" s="376">
        <v>5592</v>
      </c>
      <c r="E45" s="377" t="s">
        <v>352</v>
      </c>
      <c r="F45" s="378">
        <v>0</v>
      </c>
      <c r="H45" s="348"/>
      <c r="I45" s="348">
        <f t="shared" si="2"/>
        <v>0</v>
      </c>
      <c r="J45" s="500"/>
    </row>
    <row r="46" spans="2:10" ht="12.75">
      <c r="B46" s="374"/>
      <c r="C46" s="375"/>
      <c r="D46" s="376">
        <v>5593</v>
      </c>
      <c r="E46" s="377" t="s">
        <v>353</v>
      </c>
      <c r="F46" s="378">
        <v>702</v>
      </c>
      <c r="H46" s="348"/>
      <c r="I46" s="348">
        <f t="shared" si="2"/>
        <v>702</v>
      </c>
      <c r="J46" s="359">
        <f>I43+I44+I45+I46+I47</f>
        <v>5548.65</v>
      </c>
    </row>
    <row r="47" spans="2:10" ht="12.75">
      <c r="B47" s="379"/>
      <c r="C47" s="379"/>
      <c r="D47" s="356">
        <v>5599</v>
      </c>
      <c r="E47" s="379" t="s">
        <v>354</v>
      </c>
      <c r="F47" s="380">
        <v>1478.87</v>
      </c>
      <c r="H47" s="348"/>
      <c r="I47" s="348">
        <f t="shared" si="2"/>
        <v>1478.87</v>
      </c>
      <c r="J47" s="370" t="s">
        <v>355</v>
      </c>
    </row>
    <row r="48" spans="2:10" ht="12.75">
      <c r="B48" s="356"/>
      <c r="C48" s="379"/>
      <c r="D48" s="356">
        <v>5783</v>
      </c>
      <c r="E48" s="379" t="s">
        <v>162</v>
      </c>
      <c r="F48" s="381">
        <v>20778.06</v>
      </c>
      <c r="H48" s="348">
        <v>20778.06</v>
      </c>
      <c r="I48" s="348">
        <v>0</v>
      </c>
      <c r="J48" s="348"/>
    </row>
    <row r="49" spans="2:10" ht="12.75">
      <c r="B49" s="382"/>
      <c r="C49" s="383"/>
      <c r="D49" s="382">
        <v>5861</v>
      </c>
      <c r="E49" s="383" t="s">
        <v>356</v>
      </c>
      <c r="F49" s="384">
        <v>12212.44</v>
      </c>
      <c r="H49" s="348"/>
      <c r="I49" s="348">
        <v>12212.44</v>
      </c>
      <c r="J49" s="348"/>
    </row>
    <row r="50" spans="2:10" ht="12.75">
      <c r="B50" s="502" t="s">
        <v>357</v>
      </c>
      <c r="C50" s="502"/>
      <c r="D50" s="502"/>
      <c r="E50" s="502"/>
      <c r="F50" s="385">
        <f>SUM(F4:F49)</f>
        <v>294734.49000000005</v>
      </c>
      <c r="G50" s="386"/>
      <c r="H50" s="387">
        <f>SUM(H4:H49)</f>
        <v>23323.15</v>
      </c>
      <c r="I50" s="387">
        <f>SUM(I4:I49)</f>
        <v>271411.33999999997</v>
      </c>
      <c r="J50" s="348"/>
    </row>
    <row r="51" spans="4:10" ht="12.75">
      <c r="D51" s="388"/>
      <c r="E51" s="389"/>
      <c r="F51" s="390"/>
      <c r="G51" s="390"/>
      <c r="H51" s="348"/>
      <c r="I51" s="348"/>
      <c r="J51" s="348"/>
    </row>
    <row r="52" spans="2:10" ht="12.75">
      <c r="B52" s="391"/>
      <c r="C52" s="503" t="s">
        <v>358</v>
      </c>
      <c r="D52" s="504"/>
      <c r="E52" s="504"/>
      <c r="F52" s="505"/>
      <c r="H52" s="348"/>
      <c r="I52" s="348"/>
      <c r="J52" s="348"/>
    </row>
    <row r="53" spans="3:10" ht="12.75">
      <c r="C53" s="506"/>
      <c r="D53" s="507"/>
      <c r="E53" s="507"/>
      <c r="F53" s="508"/>
      <c r="H53" s="348"/>
      <c r="I53" s="348"/>
      <c r="J53" s="348" t="s">
        <v>278</v>
      </c>
    </row>
    <row r="54" spans="2:10" ht="33.75">
      <c r="B54" s="392" t="s">
        <v>272</v>
      </c>
      <c r="C54" s="392"/>
      <c r="D54" s="393" t="s">
        <v>273</v>
      </c>
      <c r="E54" s="394" t="s">
        <v>274</v>
      </c>
      <c r="F54" s="395" t="s">
        <v>275</v>
      </c>
      <c r="H54" s="396" t="s">
        <v>359</v>
      </c>
      <c r="I54" s="396" t="s">
        <v>360</v>
      </c>
      <c r="J54" s="370" t="s">
        <v>362</v>
      </c>
    </row>
    <row r="55" spans="2:10" ht="12.75">
      <c r="B55" s="397" t="s">
        <v>123</v>
      </c>
      <c r="C55" s="373"/>
      <c r="D55" s="356">
        <v>6112</v>
      </c>
      <c r="E55" s="398" t="s">
        <v>361</v>
      </c>
      <c r="F55" s="359">
        <v>605335.61</v>
      </c>
      <c r="H55" s="348"/>
      <c r="I55" s="348">
        <f>F55</f>
        <v>605335.61</v>
      </c>
      <c r="J55" s="370" t="s">
        <v>364</v>
      </c>
    </row>
    <row r="56" spans="2:10" ht="12.75">
      <c r="B56" s="397">
        <v>2</v>
      </c>
      <c r="C56" s="373"/>
      <c r="D56" s="356">
        <v>6590</v>
      </c>
      <c r="E56" s="398" t="s">
        <v>363</v>
      </c>
      <c r="F56" s="359">
        <v>0</v>
      </c>
      <c r="H56" s="348"/>
      <c r="I56" s="348">
        <f>F56</f>
        <v>0</v>
      </c>
      <c r="J56" s="348"/>
    </row>
    <row r="57" spans="2:10" ht="12.75">
      <c r="B57" s="397">
        <v>3</v>
      </c>
      <c r="C57" s="373"/>
      <c r="D57" s="356">
        <v>6613</v>
      </c>
      <c r="E57" s="398" t="s">
        <v>365</v>
      </c>
      <c r="F57" s="399">
        <v>13125.89</v>
      </c>
      <c r="H57" s="348">
        <f>F57</f>
        <v>13125.89</v>
      </c>
      <c r="I57" s="348"/>
      <c r="J57" s="348"/>
    </row>
    <row r="58" spans="2:10" ht="12.75">
      <c r="B58" s="397"/>
      <c r="C58" s="373"/>
      <c r="D58" s="356">
        <v>6619</v>
      </c>
      <c r="E58" s="398" t="s">
        <v>163</v>
      </c>
      <c r="F58" s="399">
        <v>19834.25</v>
      </c>
      <c r="H58" s="348">
        <v>19834.25</v>
      </c>
      <c r="I58" s="348"/>
      <c r="J58" s="348"/>
    </row>
    <row r="59" spans="2:10" ht="12.75">
      <c r="B59" s="397" t="s">
        <v>125</v>
      </c>
      <c r="C59" s="373"/>
      <c r="D59" s="356">
        <v>6690</v>
      </c>
      <c r="E59" s="398" t="s">
        <v>366</v>
      </c>
      <c r="F59" s="370">
        <v>424203.09</v>
      </c>
      <c r="H59" s="348">
        <f>F59</f>
        <v>424203.09</v>
      </c>
      <c r="I59" s="348"/>
      <c r="J59" s="370" t="s">
        <v>368</v>
      </c>
    </row>
    <row r="60" spans="2:10" ht="12.75">
      <c r="B60" s="397">
        <v>5</v>
      </c>
      <c r="C60" s="373"/>
      <c r="D60" s="356">
        <v>6792</v>
      </c>
      <c r="E60" s="398" t="s">
        <v>367</v>
      </c>
      <c r="F60" s="400">
        <v>0</v>
      </c>
      <c r="H60" s="348"/>
      <c r="I60" s="348">
        <f>F60</f>
        <v>0</v>
      </c>
      <c r="J60" s="348"/>
    </row>
    <row r="61" spans="2:10" ht="12.75">
      <c r="B61" s="397">
        <v>6</v>
      </c>
      <c r="C61" s="373"/>
      <c r="D61" s="356">
        <v>6866</v>
      </c>
      <c r="E61" s="398" t="s">
        <v>369</v>
      </c>
      <c r="F61" s="400">
        <v>13162.28</v>
      </c>
      <c r="H61" s="348"/>
      <c r="I61" s="348">
        <v>13162.28</v>
      </c>
      <c r="J61" s="348"/>
    </row>
    <row r="62" spans="2:10" ht="12.75">
      <c r="B62" s="373"/>
      <c r="C62" s="373"/>
      <c r="D62" s="356"/>
      <c r="E62" s="357" t="s">
        <v>370</v>
      </c>
      <c r="F62" s="401">
        <f>SUM(F55:F61)</f>
        <v>1075661.12</v>
      </c>
      <c r="H62" s="348">
        <f>SUM(H55:H61)</f>
        <v>457163.23000000004</v>
      </c>
      <c r="I62" s="348">
        <f>SUM(I55:I61)</f>
        <v>618497.89</v>
      </c>
      <c r="J62" s="402"/>
    </row>
    <row r="63" spans="2:10" ht="12.75">
      <c r="B63" s="402"/>
      <c r="C63" s="402"/>
      <c r="D63" s="402"/>
      <c r="E63" s="402"/>
      <c r="F63" s="348"/>
      <c r="H63" s="402"/>
      <c r="I63" s="402"/>
      <c r="J63" s="402"/>
    </row>
    <row r="64" spans="2:10" ht="13.5" thickBot="1">
      <c r="B64" s="402"/>
      <c r="C64" s="402"/>
      <c r="D64" s="402"/>
      <c r="E64" s="402"/>
      <c r="F64" s="348"/>
      <c r="J64" s="402"/>
    </row>
    <row r="65" spans="2:10" ht="12.75">
      <c r="B65" s="402"/>
      <c r="C65" s="402"/>
      <c r="D65" s="402"/>
      <c r="E65" s="402"/>
      <c r="F65" s="403">
        <f>F62-F50</f>
        <v>780926.6300000001</v>
      </c>
      <c r="G65" s="404"/>
      <c r="H65" s="405" t="s">
        <v>269</v>
      </c>
      <c r="J65" s="402"/>
    </row>
    <row r="66" spans="2:10" ht="12.75">
      <c r="B66" s="402"/>
      <c r="C66" s="402"/>
      <c r="D66" s="402"/>
      <c r="E66" s="402"/>
      <c r="F66" s="406">
        <v>39462.24</v>
      </c>
      <c r="G66" s="136"/>
      <c r="H66" s="407" t="s">
        <v>271</v>
      </c>
      <c r="J66" s="402"/>
    </row>
    <row r="67" spans="2:10" ht="12.75">
      <c r="B67" s="402"/>
      <c r="C67" s="402"/>
      <c r="D67" s="402"/>
      <c r="E67" s="402"/>
      <c r="F67" s="406">
        <v>32308.69</v>
      </c>
      <c r="G67" s="136"/>
      <c r="H67" s="407" t="s">
        <v>270</v>
      </c>
      <c r="J67" s="402"/>
    </row>
    <row r="68" spans="2:10" ht="13.5" thickBot="1">
      <c r="B68" s="402"/>
      <c r="C68" s="402"/>
      <c r="D68" s="402"/>
      <c r="E68" s="402"/>
      <c r="F68" s="408">
        <v>7153.55</v>
      </c>
      <c r="G68" s="409"/>
      <c r="H68" s="410" t="s">
        <v>371</v>
      </c>
      <c r="J68" s="402"/>
    </row>
    <row r="69" spans="2:10" ht="12.75">
      <c r="B69" s="402"/>
      <c r="C69" s="402"/>
      <c r="D69" s="402"/>
      <c r="E69" s="402"/>
      <c r="F69" s="348"/>
      <c r="J69" s="402"/>
    </row>
    <row r="70" spans="2:10" ht="12.75">
      <c r="B70" s="402"/>
      <c r="C70" s="402"/>
      <c r="D70" s="402"/>
      <c r="E70" s="402"/>
      <c r="F70" s="348"/>
      <c r="J70" s="402"/>
    </row>
    <row r="71" spans="2:10" ht="12.75">
      <c r="B71" s="402"/>
      <c r="C71" s="402"/>
      <c r="D71" s="402"/>
      <c r="E71" s="402"/>
      <c r="F71" s="348">
        <f>I62</f>
        <v>618497.89</v>
      </c>
      <c r="G71" t="s">
        <v>164</v>
      </c>
      <c r="I71" s="348">
        <v>34708.65</v>
      </c>
      <c r="J71" s="348"/>
    </row>
    <row r="72" spans="2:10" ht="12.75">
      <c r="B72" s="402"/>
      <c r="C72" s="402"/>
      <c r="D72" s="402"/>
      <c r="E72" s="402"/>
      <c r="F72" s="348">
        <f>I50</f>
        <v>271411.33999999997</v>
      </c>
      <c r="G72" t="s">
        <v>165</v>
      </c>
      <c r="I72" s="348">
        <v>32308.69</v>
      </c>
      <c r="J72" s="348"/>
    </row>
    <row r="73" spans="2:10" ht="12.75">
      <c r="B73" s="402"/>
      <c r="C73" s="402"/>
      <c r="D73" s="402"/>
      <c r="E73" s="402"/>
      <c r="F73" s="348">
        <f>F71-F72</f>
        <v>347086.55000000005</v>
      </c>
      <c r="G73" t="s">
        <v>166</v>
      </c>
      <c r="I73" s="348">
        <f>I71-I72</f>
        <v>2399.9600000000028</v>
      </c>
      <c r="J73" s="390"/>
    </row>
    <row r="74" spans="2:9" ht="12.75">
      <c r="B74" s="402"/>
      <c r="C74" s="402"/>
      <c r="D74" s="402"/>
      <c r="E74" s="402"/>
      <c r="F74" s="348"/>
      <c r="I74" s="402"/>
    </row>
    <row r="75" spans="2:9" ht="12.75">
      <c r="B75" s="402"/>
      <c r="C75" s="402"/>
      <c r="D75" s="402"/>
      <c r="E75" s="402"/>
      <c r="F75" s="348"/>
      <c r="G75">
        <v>221.11</v>
      </c>
      <c r="H75" s="390">
        <f>1075661.12*0.07/100</f>
        <v>752.962784</v>
      </c>
      <c r="I75" t="s">
        <v>168</v>
      </c>
    </row>
    <row r="76" spans="2:9" ht="12.75">
      <c r="B76" s="402"/>
      <c r="C76" s="402"/>
      <c r="D76" s="402"/>
      <c r="E76" s="402"/>
      <c r="F76" s="348"/>
      <c r="G76">
        <v>119.26</v>
      </c>
      <c r="H76" s="390">
        <f>605336*0.04/100</f>
        <v>242.1344</v>
      </c>
      <c r="I76" t="s">
        <v>169</v>
      </c>
    </row>
    <row r="77" spans="2:8" ht="12.75">
      <c r="B77" s="402"/>
      <c r="C77" s="402"/>
      <c r="D77" s="402"/>
      <c r="E77" s="402"/>
      <c r="F77" s="348"/>
      <c r="H77" s="390"/>
    </row>
    <row r="78" spans="6:9" ht="12.75">
      <c r="F78" s="390"/>
      <c r="H78" s="390">
        <f>H75-G75</f>
        <v>531.852784</v>
      </c>
      <c r="I78" t="s">
        <v>170</v>
      </c>
    </row>
    <row r="79" spans="8:9" ht="12.75">
      <c r="H79" s="390">
        <f>H76-G76</f>
        <v>122.8744</v>
      </c>
      <c r="I79" t="s">
        <v>171</v>
      </c>
    </row>
    <row r="80" ht="12.75">
      <c r="H80" s="390"/>
    </row>
    <row r="81" ht="12.75">
      <c r="H81" s="390"/>
    </row>
  </sheetData>
  <sheetProtection/>
  <mergeCells count="12">
    <mergeCell ref="J26:J27"/>
    <mergeCell ref="J33:J36"/>
    <mergeCell ref="J38:J40"/>
    <mergeCell ref="J42:J45"/>
    <mergeCell ref="B50:E50"/>
    <mergeCell ref="C52:F53"/>
    <mergeCell ref="C2:F2"/>
    <mergeCell ref="J4:J5"/>
    <mergeCell ref="J9:J10"/>
    <mergeCell ref="J12:J13"/>
    <mergeCell ref="J15:J16"/>
    <mergeCell ref="J22:J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2013-03-04T08:53:29Z</cp:lastPrinted>
  <dcterms:created xsi:type="dcterms:W3CDTF">2010-02-22T12:43:47Z</dcterms:created>
  <dcterms:modified xsi:type="dcterms:W3CDTF">2015-02-24T11:29:31Z</dcterms:modified>
  <cp:category/>
  <cp:version/>
  <cp:contentType/>
  <cp:contentStatus/>
</cp:coreProperties>
</file>