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75" windowHeight="6660"/>
  </bookViews>
  <sheets>
    <sheet name="bs" sheetId="6" r:id="rId1"/>
    <sheet name="bu1" sheetId="7" r:id="rId2"/>
    <sheet name="bu2" sheetId="5" r:id="rId3"/>
    <sheet name="nov" sheetId="4" r:id="rId4"/>
    <sheet name="aneks" sheetId="3" r:id="rId5"/>
    <sheet name="kapital " sheetId="8" r:id="rId6"/>
    <sheet name="vodni" sheetId="9" r:id="rId7"/>
  </sheets>
  <calcPr calcId="125725"/>
</workbook>
</file>

<file path=xl/calcChain.xml><?xml version="1.0" encoding="utf-8"?>
<calcChain xmlns="http://schemas.openxmlformats.org/spreadsheetml/2006/main">
  <c r="I68" i="3"/>
  <c r="I59" s="1"/>
  <c r="I57"/>
  <c r="I46"/>
  <c r="I37" i="4"/>
  <c r="I23"/>
  <c r="I21" s="1"/>
  <c r="I34"/>
  <c r="I145" i="6"/>
  <c r="I146"/>
  <c r="I148"/>
  <c r="I70"/>
  <c r="I75"/>
  <c r="I63"/>
  <c r="I42" i="7"/>
  <c r="I38"/>
  <c r="I40" i="3"/>
  <c r="I17" i="4"/>
  <c r="I27" s="1"/>
  <c r="I48" i="7"/>
  <c r="I35"/>
  <c r="I22"/>
  <c r="I64"/>
  <c r="I75"/>
  <c r="I87" s="1"/>
  <c r="I89"/>
  <c r="I99"/>
  <c r="I109" s="1"/>
  <c r="J22"/>
  <c r="J17" s="1"/>
  <c r="J35"/>
  <c r="J39"/>
  <c r="J32"/>
  <c r="J48"/>
  <c r="J89"/>
  <c r="J109" s="1"/>
  <c r="J99"/>
  <c r="J64"/>
  <c r="L13" i="8"/>
  <c r="N13" s="1"/>
  <c r="N16" s="1"/>
  <c r="L20"/>
  <c r="N20" s="1"/>
  <c r="L22"/>
  <c r="N22" s="1"/>
  <c r="K16"/>
  <c r="K24" s="1"/>
  <c r="K27" s="1"/>
  <c r="K35" s="1"/>
  <c r="J17" i="4"/>
  <c r="J30"/>
  <c r="J21"/>
  <c r="J37"/>
  <c r="J43" s="1"/>
  <c r="J50"/>
  <c r="J60"/>
  <c r="J62" s="1"/>
  <c r="J66" s="1"/>
  <c r="J55" i="7"/>
  <c r="I30" i="4"/>
  <c r="I43" s="1"/>
  <c r="I50"/>
  <c r="L31" i="8"/>
  <c r="N31" s="1"/>
  <c r="L26"/>
  <c r="N26" s="1"/>
  <c r="L33"/>
  <c r="N33" s="1"/>
  <c r="K108" i="6"/>
  <c r="L138"/>
  <c r="I55" i="7"/>
  <c r="J49" i="3"/>
  <c r="I49"/>
  <c r="J16" i="8"/>
  <c r="J24" s="1"/>
  <c r="J27" s="1"/>
  <c r="J35" s="1"/>
  <c r="H16"/>
  <c r="H24" s="1"/>
  <c r="H27" s="1"/>
  <c r="H35" s="1"/>
  <c r="I16"/>
  <c r="I24" s="1"/>
  <c r="I27" s="1"/>
  <c r="I35" s="1"/>
  <c r="M16"/>
  <c r="M24" s="1"/>
  <c r="M27" s="1"/>
  <c r="M35" s="1"/>
  <c r="G16"/>
  <c r="G24" s="1"/>
  <c r="G27" s="1"/>
  <c r="G35" s="1"/>
  <c r="J59" i="3"/>
  <c r="J75" i="7"/>
  <c r="J87" s="1"/>
  <c r="J30" i="3"/>
  <c r="I30"/>
  <c r="J45" i="4"/>
  <c r="J59" s="1"/>
  <c r="I45"/>
  <c r="K20" i="6"/>
  <c r="K21"/>
  <c r="K22"/>
  <c r="K23"/>
  <c r="K24"/>
  <c r="K26"/>
  <c r="K27"/>
  <c r="K28"/>
  <c r="K29"/>
  <c r="K30"/>
  <c r="K31"/>
  <c r="K33"/>
  <c r="K34"/>
  <c r="K35"/>
  <c r="K36"/>
  <c r="K37"/>
  <c r="K39"/>
  <c r="K40"/>
  <c r="K41"/>
  <c r="K42"/>
  <c r="K43"/>
  <c r="K44"/>
  <c r="K45"/>
  <c r="K46"/>
  <c r="K47"/>
  <c r="K50"/>
  <c r="K51"/>
  <c r="K52"/>
  <c r="K53"/>
  <c r="K54"/>
  <c r="K55"/>
  <c r="K58"/>
  <c r="K59"/>
  <c r="K60"/>
  <c r="K61"/>
  <c r="K62"/>
  <c r="K63"/>
  <c r="K65"/>
  <c r="K66"/>
  <c r="K67"/>
  <c r="K68"/>
  <c r="K69"/>
  <c r="K70"/>
  <c r="K71"/>
  <c r="K72"/>
  <c r="K74"/>
  <c r="K75"/>
  <c r="K76"/>
  <c r="K77"/>
  <c r="K78"/>
  <c r="K80"/>
  <c r="K82"/>
  <c r="J38"/>
  <c r="I38"/>
  <c r="K38"/>
  <c r="J73"/>
  <c r="L73"/>
  <c r="I73"/>
  <c r="K73"/>
  <c r="J64"/>
  <c r="L64"/>
  <c r="I64"/>
  <c r="J57"/>
  <c r="J56" s="1"/>
  <c r="J48" s="1"/>
  <c r="L57"/>
  <c r="I57"/>
  <c r="K57"/>
  <c r="J49"/>
  <c r="I49"/>
  <c r="K49" s="1"/>
  <c r="L49"/>
  <c r="L38"/>
  <c r="J32"/>
  <c r="L32"/>
  <c r="I32"/>
  <c r="K32" s="1"/>
  <c r="J25"/>
  <c r="L25"/>
  <c r="I25"/>
  <c r="K25" s="1"/>
  <c r="J19"/>
  <c r="J18" s="1"/>
  <c r="L19"/>
  <c r="I19"/>
  <c r="K19"/>
  <c r="K91"/>
  <c r="K92"/>
  <c r="K93"/>
  <c r="K94"/>
  <c r="K95"/>
  <c r="K96"/>
  <c r="K97"/>
  <c r="K98"/>
  <c r="K100"/>
  <c r="K101"/>
  <c r="K102"/>
  <c r="K103"/>
  <c r="K104"/>
  <c r="K105"/>
  <c r="K107"/>
  <c r="K109"/>
  <c r="K110"/>
  <c r="K112"/>
  <c r="K113"/>
  <c r="K115"/>
  <c r="K116"/>
  <c r="K117"/>
  <c r="K118"/>
  <c r="K119"/>
  <c r="K120"/>
  <c r="K121"/>
  <c r="K122"/>
  <c r="K125"/>
  <c r="K126"/>
  <c r="K127"/>
  <c r="K128"/>
  <c r="K129"/>
  <c r="K130"/>
  <c r="K131"/>
  <c r="K134"/>
  <c r="K135"/>
  <c r="K136"/>
  <c r="K137"/>
  <c r="K139"/>
  <c r="K140"/>
  <c r="K141"/>
  <c r="K142"/>
  <c r="K143"/>
  <c r="K144"/>
  <c r="K145"/>
  <c r="K146"/>
  <c r="K147"/>
  <c r="K148"/>
  <c r="I138"/>
  <c r="K149"/>
  <c r="K150"/>
  <c r="K151"/>
  <c r="K153"/>
  <c r="J133"/>
  <c r="L133"/>
  <c r="L132" s="1"/>
  <c r="I133"/>
  <c r="I132" s="1"/>
  <c r="J138"/>
  <c r="K138" s="1"/>
  <c r="J124"/>
  <c r="L124"/>
  <c r="L123" s="1"/>
  <c r="I124"/>
  <c r="I123" s="1"/>
  <c r="K124"/>
  <c r="J114"/>
  <c r="L114"/>
  <c r="I114"/>
  <c r="K114"/>
  <c r="J111"/>
  <c r="L111"/>
  <c r="I111"/>
  <c r="K111"/>
  <c r="J106"/>
  <c r="L106"/>
  <c r="I106"/>
  <c r="J99"/>
  <c r="L99"/>
  <c r="I99"/>
  <c r="K99"/>
  <c r="L90"/>
  <c r="J90"/>
  <c r="J89" s="1"/>
  <c r="I90"/>
  <c r="K90" s="1"/>
  <c r="I39" i="7"/>
  <c r="I32" s="1"/>
  <c r="I18"/>
  <c r="I17" s="1"/>
  <c r="G38" i="9"/>
  <c r="G45" s="1"/>
  <c r="J58" i="4"/>
  <c r="L18" i="6"/>
  <c r="L89"/>
  <c r="L152" s="1"/>
  <c r="L154" s="1"/>
  <c r="I18"/>
  <c r="J124" i="7"/>
  <c r="I56" i="6"/>
  <c r="I48" s="1"/>
  <c r="I79" s="1"/>
  <c r="I81" s="1"/>
  <c r="I83" s="1"/>
  <c r="L56"/>
  <c r="L48"/>
  <c r="L79" s="1"/>
  <c r="L81" s="1"/>
  <c r="L83" s="1"/>
  <c r="K106"/>
  <c r="K64"/>
  <c r="L16" i="8" l="1"/>
  <c r="L24" s="1"/>
  <c r="L27" s="1"/>
  <c r="L35" s="1"/>
  <c r="N24"/>
  <c r="N27" s="1"/>
  <c r="N35" s="1"/>
  <c r="I58" i="4"/>
  <c r="J27"/>
  <c r="I60"/>
  <c r="J86" i="7"/>
  <c r="I124"/>
  <c r="J45"/>
  <c r="J61" s="1"/>
  <c r="J114" s="1"/>
  <c r="J121" s="1"/>
  <c r="J123"/>
  <c r="I45"/>
  <c r="I61" s="1"/>
  <c r="I114" s="1"/>
  <c r="I123"/>
  <c r="J79" i="6"/>
  <c r="J81" s="1"/>
  <c r="J83" s="1"/>
  <c r="K18"/>
  <c r="K123"/>
  <c r="I89"/>
  <c r="J132"/>
  <c r="J123" s="1"/>
  <c r="J152" s="1"/>
  <c r="J154" s="1"/>
  <c r="I59" i="4"/>
  <c r="K56" i="6"/>
  <c r="K48" s="1"/>
  <c r="K133"/>
  <c r="K132" s="1"/>
  <c r="I62" i="4" l="1"/>
  <c r="I66" s="1"/>
  <c r="K89" i="6"/>
  <c r="I152"/>
  <c r="I121" i="7"/>
  <c r="I16" i="5" s="1"/>
  <c r="I34" s="1"/>
  <c r="I126" i="7"/>
  <c r="J16" i="5"/>
  <c r="J34" s="1"/>
  <c r="J126" i="7"/>
  <c r="K79" i="6"/>
  <c r="K81" s="1"/>
  <c r="K83" s="1"/>
  <c r="K152" l="1"/>
  <c r="I154"/>
  <c r="K154" s="1"/>
  <c r="P154" s="1"/>
</calcChain>
</file>

<file path=xl/sharedStrings.xml><?xml version="1.0" encoding="utf-8"?>
<sst xmlns="http://schemas.openxmlformats.org/spreadsheetml/2006/main" count="874" uniqueCount="698">
  <si>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</si>
  <si>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</si>
  <si>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</si>
  <si>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</si>
  <si>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</si>
  <si>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</si>
  <si>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</si>
  <si>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</si>
  <si>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</si>
  <si>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</si>
  <si>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</si>
  <si>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</si>
  <si>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</si>
  <si>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</si>
  <si>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</si>
  <si>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</si>
  <si>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</si>
  <si>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</si>
  <si>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</si>
  <si>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</si>
  <si>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</si>
  <si>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</si>
  <si>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</si>
  <si>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</si>
  <si>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</si>
  <si>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</si>
  <si>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</si>
  <si>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</si>
  <si>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</si>
  <si>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</si>
  <si>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</si>
  <si>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</si>
  <si>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</si>
  <si>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</si>
  <si>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</si>
  <si>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</si>
  <si>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</si>
  <si>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</si>
  <si>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</si>
  <si>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</si>
  <si>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</si>
  <si>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</si>
  <si>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</si>
  <si>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</si>
  <si>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</si>
  <si>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</si>
  <si>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</si>
  <si>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</si>
  <si>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</si>
  <si>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</si>
  <si>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</si>
  <si>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</si>
  <si>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</si>
  <si>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</si>
  <si>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</si>
  <si>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</si>
  <si>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</si>
  <si>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</si>
  <si>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</si>
  <si>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</si>
  <si>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</si>
  <si>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</si>
  <si>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</si>
  <si>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</si>
  <si>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</si>
  <si>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</si>
  <si>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</si>
  <si>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</si>
  <si>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</si>
  <si>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</si>
  <si>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</si>
  <si>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</si>
  <si>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</si>
  <si>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</si>
  <si>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</si>
  <si>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</si>
  <si>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</si>
  <si>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</si>
  <si>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</si>
  <si>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</si>
  <si>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</si>
  <si>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</si>
  <si>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</si>
  <si>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</si>
  <si>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</si>
  <si>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</si>
  <si>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</si>
  <si>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</si>
  <si>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/>
        <sz val="10"/>
        <rFont val="YUTimes"/>
        <charset val="204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</si>
  <si>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</si>
  <si>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</si>
  <si>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r>
      <t xml:space="preserve">Дјелатност:   </t>
    </r>
    <r>
      <rPr>
        <b/>
        <u/>
        <sz val="10"/>
        <rFont val="YUTimes"/>
        <charset val="204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/>
        <sz val="10"/>
        <rFont val="YUTimes"/>
        <family val="2"/>
      </rPr>
      <t xml:space="preserve"> 4</t>
    </r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</si>
  <si>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</si>
  <si>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</si>
  <si>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/>
        <sz val="10"/>
        <rFont val="YUTimes"/>
        <family val="2"/>
      </rPr>
      <t>66.30   upravljanje investicionim fondovima</t>
    </r>
  </si>
  <si>
    <t xml:space="preserve">                                         Шифра        Назив радње    </t>
  </si>
  <si>
    <r>
      <t>Улица и број:</t>
    </r>
    <r>
      <rPr>
        <b/>
        <u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</si>
  <si>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</si>
  <si>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</si>
  <si>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</si>
  <si>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</si>
  <si>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</si>
  <si>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</si>
  <si>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</si>
  <si>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</si>
  <si>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</si>
  <si>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</si>
  <si>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</si>
  <si>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</si>
  <si>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</si>
  <si>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</si>
  <si>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</si>
  <si>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</si>
  <si>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</si>
  <si>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</si>
  <si>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</si>
  <si>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</si>
  <si>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</si>
  <si>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</si>
  <si>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</si>
  <si>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</si>
  <si>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</si>
  <si>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</si>
  <si>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</si>
  <si>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</si>
  <si>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</si>
  <si>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</si>
  <si>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</si>
  <si>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</si>
  <si>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________________</t>
  </si>
  <si>
    <t>I</t>
  </si>
  <si>
    <t>A</t>
  </si>
  <si>
    <t>II</t>
  </si>
  <si>
    <t>B</t>
  </si>
  <si>
    <t>V</t>
  </si>
  <si>
    <t>G</t>
  </si>
  <si>
    <t>D</t>
  </si>
  <si>
    <t>Bilans stanja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</si>
  <si>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</si>
  <si>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</si>
  <si>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</si>
  <si>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</si>
  <si>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</si>
  <si>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</si>
  <si>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</si>
  <si>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</si>
  <si>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</si>
  <si>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</si>
  <si>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</si>
  <si>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</si>
  <si>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</si>
  <si>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</si>
  <si>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</si>
  <si>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</si>
  <si>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</si>
  <si>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</si>
  <si>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</si>
  <si>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</si>
  <si>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</si>
  <si>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</si>
  <si>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</si>
  <si>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</si>
  <si>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</si>
  <si>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</si>
  <si>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</si>
  <si>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</si>
  <si>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</si>
  <si>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</si>
  <si>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</si>
  <si>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</si>
  <si>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</si>
  <si>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</si>
  <si>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</si>
  <si>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</si>
  <si>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</si>
  <si>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</si>
  <si>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</si>
  <si>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</si>
  <si>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</si>
  <si>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</si>
  <si>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</si>
  <si>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</si>
  <si>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</si>
  <si>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</si>
  <si>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</si>
  <si>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</si>
  <si>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</si>
  <si>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</si>
  <si>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</si>
  <si>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</si>
  <si>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</si>
  <si>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</si>
  <si>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</si>
  <si>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</si>
  <si>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</si>
  <si>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</si>
  <si>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</si>
  <si>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</si>
  <si>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</si>
  <si>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</si>
  <si>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</si>
  <si>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</si>
  <si>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</si>
  <si>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</si>
  <si>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</si>
  <si>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</si>
  <si>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</si>
  <si>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</si>
  <si>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</si>
  <si>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</si>
  <si>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</si>
  <si>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</si>
  <si>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</si>
  <si>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</si>
  <si>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</si>
  <si>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</si>
  <si>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</si>
  <si>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</si>
  <si>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</si>
  <si>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</si>
  <si>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</si>
  <si>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</si>
  <si>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</si>
  <si>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</si>
  <si>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</si>
  <si>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</si>
  <si>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</si>
  <si>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</si>
  <si>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</si>
  <si>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</si>
  <si>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</si>
  <si>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</si>
  <si>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</si>
  <si>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</si>
  <si>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</si>
  <si>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</si>
  <si>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</si>
  <si>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</si>
  <si>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</si>
  <si>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</si>
  <si>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</si>
  <si>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</si>
  <si>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</si>
  <si>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</si>
  <si>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</si>
  <si>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</si>
  <si>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</si>
  <si>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</si>
  <si>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</si>
  <si>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</si>
  <si>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</si>
  <si>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</si>
  <si>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</si>
  <si>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</si>
  <si>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</si>
  <si>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</si>
  <si>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</si>
  <si>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</si>
  <si>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</si>
  <si>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</si>
  <si>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</si>
  <si>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</si>
  <si>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</si>
  <si>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</si>
  <si>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</si>
  <si>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</si>
  <si>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</si>
  <si>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</si>
  <si>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</si>
  <si>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</si>
  <si>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</si>
  <si>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</si>
  <si>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</si>
  <si>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</si>
  <si>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</si>
  <si>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</si>
  <si>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</si>
  <si>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</si>
  <si>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</si>
  <si>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</si>
  <si>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</si>
  <si>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</si>
  <si>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</si>
  <si>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</si>
  <si>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</si>
  <si>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</si>
  <si>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</si>
  <si>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</si>
  <si>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</si>
  <si>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</si>
  <si>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</si>
  <si>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</si>
  <si>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</si>
  <si>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</si>
  <si>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</si>
  <si>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</si>
  <si>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</si>
  <si>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</si>
  <si>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</si>
  <si>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</si>
  <si>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</si>
  <si>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</si>
  <si>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</si>
  <si>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</si>
  <si>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</si>
  <si>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</si>
  <si>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</si>
  <si>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</si>
  <si>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</si>
  <si>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</si>
  <si>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</si>
  <si>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</si>
  <si>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</si>
  <si>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</si>
  <si>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</si>
  <si>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</si>
  <si>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</si>
  <si>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</si>
  <si>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</si>
  <si>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</si>
  <si>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</si>
  <si>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</si>
  <si>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</si>
  <si>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</si>
  <si>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</si>
  <si>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</si>
  <si>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</si>
  <si>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</si>
  <si>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</si>
  <si>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</si>
  <si>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</si>
  <si>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</si>
  <si>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</si>
  <si>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</si>
  <si>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</si>
  <si>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</si>
  <si>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</si>
  <si>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</si>
  <si>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</si>
  <si>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</si>
  <si>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</si>
  <si>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</si>
  <si>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</si>
  <si>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</si>
  <si>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</si>
  <si>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</si>
  <si>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</si>
  <si>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</si>
  <si>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</si>
  <si>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</si>
  <si>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</si>
  <si>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</si>
  <si>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</si>
  <si>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</si>
  <si>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</si>
  <si>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</si>
  <si>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</si>
  <si>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</si>
  <si>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</si>
  <si>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</si>
  <si>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</si>
  <si>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</si>
  <si>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</si>
  <si>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</si>
  <si>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</si>
  <si>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</si>
  <si>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</si>
  <si>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</si>
  <si>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</si>
  <si>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</si>
  <si>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</si>
  <si>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</si>
  <si>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</si>
  <si>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</si>
  <si>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</si>
  <si>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</si>
  <si>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</si>
  <si>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</si>
  <si>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</si>
  <si>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</si>
  <si>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</si>
  <si>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</si>
  <si>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</si>
  <si>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</si>
  <si>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</si>
  <si>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</si>
  <si>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</si>
  <si>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</si>
  <si>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</si>
  <si>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</si>
  <si>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</si>
  <si>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</si>
  <si>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</si>
  <si>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</si>
  <si>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</si>
  <si>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</si>
  <si>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</si>
  <si>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</si>
  <si>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</si>
  <si>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</si>
  <si>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</si>
  <si>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</si>
  <si>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</si>
  <si>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</si>
  <si>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</si>
  <si>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</si>
  <si>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</si>
  <si>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</si>
  <si>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</si>
  <si>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</si>
  <si>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</si>
  <si>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</si>
  <si>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</si>
  <si>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</si>
  <si>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</si>
  <si>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</si>
  <si>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</si>
  <si>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</si>
  <si>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</si>
  <si>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</si>
  <si>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</si>
  <si>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</si>
  <si>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</si>
  <si>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</si>
  <si>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</si>
  <si>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</si>
  <si>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</si>
  <si>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</si>
  <si>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</si>
  <si>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</si>
  <si>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</si>
  <si>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</si>
  <si>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</si>
  <si>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</si>
  <si>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</si>
  <si>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</si>
  <si>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</si>
  <si>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</si>
  <si>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</si>
  <si>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</si>
  <si>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</si>
  <si>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</si>
  <si>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</si>
  <si>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</si>
  <si>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</si>
  <si>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</si>
  <si>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</si>
  <si>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</si>
  <si>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</si>
  <si>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</si>
  <si>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</si>
  <si>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</si>
  <si>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</si>
  <si>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</si>
  <si>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</si>
  <si>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</si>
  <si>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</si>
  <si>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</si>
  <si>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</si>
  <si>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</si>
  <si>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</si>
  <si>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</si>
  <si>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</si>
  <si>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</si>
  <si>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</si>
  <si>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</si>
  <si>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</si>
  <si>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</si>
  <si>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</si>
  <si>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</si>
  <si>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</si>
  <si>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</si>
  <si>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</si>
  <si>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</si>
  <si>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</si>
  <si>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</si>
  <si>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</si>
  <si>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</si>
  <si>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</si>
  <si>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</si>
  <si>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</si>
  <si>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</si>
  <si>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</si>
  <si>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</si>
  <si>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</si>
  <si>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</si>
  <si>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</si>
  <si>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</si>
  <si>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</si>
  <si>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</si>
  <si>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</si>
  <si>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</si>
  <si>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</si>
  <si>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</si>
  <si>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</si>
  <si>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</si>
  <si>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</si>
  <si>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</si>
  <si>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</si>
  <si>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</si>
  <si>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</si>
  <si>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</si>
  <si>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</si>
  <si>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</si>
  <si>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</si>
  <si>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</si>
  <si>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</si>
  <si>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</si>
  <si>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</si>
  <si>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</si>
  <si>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</si>
  <si>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</si>
  <si>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</si>
  <si>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</si>
  <si>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</si>
  <si>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</si>
  <si>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</si>
  <si>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</si>
  <si>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</si>
  <si>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</si>
  <si>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</si>
  <si>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</si>
  <si>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</si>
  <si>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</si>
  <si>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</si>
  <si>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</si>
  <si>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</si>
  <si>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</si>
  <si>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</si>
  <si>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</si>
  <si>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</si>
  <si>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</si>
  <si>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</si>
  <si>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</si>
  <si>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</si>
  <si>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</si>
  <si>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</si>
  <si>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</si>
  <si>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</si>
  <si>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</si>
  <si>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</si>
  <si>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</si>
  <si>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</si>
  <si>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</si>
  <si>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</si>
  <si>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</si>
  <si>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</si>
  <si>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</si>
  <si>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</si>
  <si>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</si>
  <si>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</si>
  <si>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</si>
  <si>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</si>
  <si>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</si>
  <si>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</si>
  <si>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</si>
  <si>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</si>
  <si>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</si>
  <si>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</si>
  <si>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</si>
  <si>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</si>
  <si>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</si>
  <si>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</si>
  <si>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</si>
  <si>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</si>
  <si>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</si>
  <si>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</si>
  <si>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</si>
  <si>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</si>
  <si>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</si>
  <si>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</si>
  <si>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</si>
  <si>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</si>
  <si>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</si>
  <si>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</si>
  <si>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</si>
  <si>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</si>
  <si>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</si>
  <si>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</si>
  <si>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</si>
  <si>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</si>
  <si>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</si>
  <si>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</si>
  <si>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</si>
  <si>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</si>
  <si>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</si>
  <si>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</si>
  <si>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</si>
  <si>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</si>
  <si>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</si>
  <si>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</si>
  <si>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</si>
  <si>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</si>
  <si>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</si>
  <si>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</si>
  <si>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</si>
  <si>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</si>
  <si>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</si>
  <si>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</si>
  <si>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</si>
  <si>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</si>
  <si>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</si>
  <si>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</si>
  <si>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</si>
  <si>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</si>
  <si>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</si>
  <si>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</si>
  <si>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</si>
  <si>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</si>
  <si>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</si>
  <si>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</si>
  <si>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</si>
  <si>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</si>
  <si>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</si>
  <si>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</si>
  <si>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</si>
  <si>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</si>
  <si>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</si>
  <si>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</si>
  <si>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</si>
  <si>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</si>
  <si>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</si>
  <si>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</si>
  <si>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</si>
  <si>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</si>
  <si>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</si>
  <si>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</si>
  <si>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</si>
  <si>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</si>
  <si>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</si>
  <si>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</si>
  <si>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</si>
  <si>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</si>
  <si>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</si>
  <si>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</si>
  <si>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</si>
  <si>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</si>
  <si>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</si>
  <si>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</si>
  <si>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</si>
  <si>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</si>
  <si>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</si>
  <si>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</si>
  <si>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</si>
  <si>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</si>
  <si>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</si>
  <si>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</si>
  <si>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</si>
  <si>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</si>
  <si>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</si>
  <si>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</si>
  <si>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</si>
  <si>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</si>
  <si>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</si>
  <si>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</si>
  <si>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</si>
  <si>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</si>
  <si>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</si>
  <si>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</si>
  <si>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</si>
  <si>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</si>
  <si>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</si>
  <si>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</si>
  <si>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</si>
  <si>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</si>
  <si>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</si>
  <si>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</si>
  <si>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</si>
  <si>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</si>
  <si>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</si>
  <si>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</si>
  <si>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</si>
  <si>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</si>
  <si>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</si>
  <si>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</si>
  <si>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</si>
  <si>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</si>
  <si>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</si>
  <si>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</si>
  <si>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</si>
  <si>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</si>
  <si>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</si>
  <si>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</si>
  <si>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</si>
  <si>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>Ponovo iskazano stanje na dan 01.01.2020. god. (912 ± 913 ± 914)</t>
  </si>
  <si>
    <r>
      <t xml:space="preserve">Dana, </t>
    </r>
    <r>
      <rPr>
        <b/>
        <u/>
        <sz val="10"/>
        <rFont val="Times-C"/>
        <family val="2"/>
      </rPr>
      <t xml:space="preserve"> 31.12.2020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</si>
  <si>
    <r>
      <t xml:space="preserve">За период:  од  </t>
    </r>
    <r>
      <rPr>
        <b/>
        <u/>
        <sz val="10"/>
        <rFont val="YUTimes"/>
        <family val="2"/>
      </rPr>
      <t xml:space="preserve"> 01. 01.2020 .</t>
    </r>
    <r>
      <rPr>
        <b/>
        <sz val="10"/>
        <rFont val="YUTimes"/>
        <family val="2"/>
      </rPr>
      <t xml:space="preserve">    до  </t>
    </r>
    <r>
      <rPr>
        <b/>
        <u/>
        <sz val="10"/>
        <rFont val="YUTimes"/>
        <family val="2"/>
      </rPr>
      <t>31.12.2020</t>
    </r>
    <r>
      <rPr>
        <b/>
        <sz val="10"/>
        <rFont val="YUTimes"/>
        <family val="2"/>
      </rPr>
      <t>године</t>
    </r>
  </si>
  <si>
    <t>na dan 30.06.2021. godine</t>
  </si>
  <si>
    <t>30.06.2021. godine</t>
  </si>
  <si>
    <t>za period od 01.01. do  30.06.2021. godine</t>
  </si>
  <si>
    <t>za period od 01.01. do 30.06.2021. godine</t>
  </si>
  <si>
    <t>30.06.2021 godine</t>
  </si>
  <si>
    <t>Stanje na dan 01.01.2020. god.</t>
  </si>
  <si>
    <t>Ponovo iskazano stanje na dan 01.01.2020. god. (901 ± 902 ± 903)</t>
  </si>
  <si>
    <t>Stanje na dan 31.12.2020. god. / 01.01.2021. god. (904 ± 905 ± 906 ± 907 ± 908 ± 909 - 910 + 911)</t>
  </si>
  <si>
    <t>za period koji se završava na dan 30.06.2021. godine</t>
  </si>
  <si>
    <t>Stanje na dan 31.12.2020. god. (915 ± 916 ± 917 ± 918 ± 919 ± 920 - 921 + 922)</t>
  </si>
  <si>
    <t>30.06.2021. god</t>
  </si>
</sst>
</file>

<file path=xl/styles.xml><?xml version="1.0" encoding="utf-8"?>
<styleSheet xmlns="http://schemas.openxmlformats.org/spreadsheetml/2006/main">
  <numFmts count="7">
    <numFmt numFmtId="164" formatCode="#,##0.00&quot;KM&quot;;\-#,##0.00&quot;KM&quot;"/>
    <numFmt numFmtId="165" formatCode="_-* #,##0&quot;KM&quot;_-;\-* #,##0&quot;KM&quot;_-;_-* &quot;-&quot;&quot;KM&quot;_-;_-@_-"/>
    <numFmt numFmtId="166" formatCode="#;;"/>
    <numFmt numFmtId="167" formatCode="000;;"/>
    <numFmt numFmtId="168" formatCode="#,##0;;"/>
    <numFmt numFmtId="169" formatCode="#,##0;[Red]\-#,##0"/>
    <numFmt numFmtId="170" formatCode="General;;"/>
  </numFmts>
  <fonts count="27">
    <font>
      <sz val="10"/>
      <name val="Arial"/>
    </font>
    <font>
      <sz val="8"/>
      <name val="Arial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</font>
    <font>
      <sz val="10"/>
      <name val="YUTimes"/>
      <family val="2"/>
    </font>
    <font>
      <b/>
      <sz val="10"/>
      <name val="YUTimes"/>
    </font>
    <font>
      <b/>
      <sz val="10"/>
      <name val="YUTimes"/>
      <family val="2"/>
    </font>
    <font>
      <b/>
      <u/>
      <sz val="9"/>
      <name val="YUTimes"/>
      <family val="2"/>
    </font>
    <font>
      <b/>
      <sz val="14"/>
      <name val="YUTimes"/>
      <family val="2"/>
    </font>
    <font>
      <b/>
      <u/>
      <sz val="10"/>
      <name val="YUTimes"/>
      <family val="2"/>
    </font>
    <font>
      <b/>
      <sz val="12"/>
      <name val="YUTimes"/>
      <family val="2"/>
    </font>
    <font>
      <b/>
      <u/>
      <sz val="10"/>
      <name val="YUTimes"/>
      <charset val="204"/>
    </font>
    <font>
      <b/>
      <sz val="8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/>
      <sz val="10"/>
      <name val="Times-C"/>
      <family val="2"/>
    </font>
    <font>
      <b/>
      <sz val="10"/>
      <name val="Times-C"/>
      <family val="2"/>
    </font>
    <font>
      <b/>
      <sz val="12"/>
      <name val="Calibri"/>
      <family val="2"/>
    </font>
    <font>
      <b/>
      <sz val="10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164" fontId="5" fillId="0" borderId="0" applyFill="0" applyBorder="0">
      <alignment horizontal="center" vertical="center"/>
      <protection hidden="1"/>
    </xf>
    <xf numFmtId="165" fontId="5" fillId="0" borderId="0" applyFill="0" applyBorder="0">
      <alignment horizontal="center" vertical="center" wrapText="1"/>
      <protection hidden="1"/>
    </xf>
    <xf numFmtId="49" fontId="5" fillId="0" borderId="2" applyFill="0">
      <alignment horizontal="left" indent="1"/>
      <protection hidden="1"/>
    </xf>
    <xf numFmtId="0" fontId="5" fillId="0" borderId="2" applyFill="0">
      <alignment horizontal="left" indent="1"/>
      <protection hidden="1"/>
    </xf>
  </cellStyleXfs>
  <cellXfs count="384">
    <xf numFmtId="0" fontId="0" fillId="0" borderId="0" xfId="0"/>
    <xf numFmtId="3" fontId="6" fillId="0" borderId="3" xfId="0" applyNumberFormat="1" applyFont="1" applyBorder="1" applyAlignment="1" applyProtection="1">
      <alignment horizontal="right" vertical="center"/>
      <protection hidden="1"/>
    </xf>
    <xf numFmtId="167" fontId="6" fillId="2" borderId="1" xfId="1" applyNumberFormat="1" applyFont="1" applyFill="1" applyBorder="1">
      <alignment horizontal="center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Border="1" applyAlignment="1" applyProtection="1">
      <alignment horizontal="right" vertical="center"/>
      <protection hidden="1"/>
    </xf>
    <xf numFmtId="3" fontId="0" fillId="0" borderId="4" xfId="0" applyNumberFormat="1" applyFont="1" applyBorder="1" applyAlignment="1" applyProtection="1">
      <alignment horizontal="right" vertical="center"/>
      <protection hidden="1"/>
    </xf>
    <xf numFmtId="167" fontId="5" fillId="2" borderId="1" xfId="1" applyNumberFormat="1" applyFont="1" applyFill="1" applyBorder="1">
      <alignment horizontal="center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3" fontId="0" fillId="2" borderId="4" xfId="0" applyNumberFormat="1" applyFont="1" applyFill="1" applyBorder="1" applyAlignment="1" applyProtection="1">
      <alignment horizontal="right" vertical="center"/>
      <protection hidden="1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3" fontId="6" fillId="2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167" fontId="5" fillId="2" borderId="5" xfId="1" applyNumberFormat="1" applyFont="1" applyFill="1" applyBorder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7" xfId="0" applyFont="1" applyFill="1" applyBorder="1" applyAlignment="1" applyProtection="1">
      <alignment horizontal="center"/>
      <protection hidden="1"/>
    </xf>
    <xf numFmtId="0" fontId="26" fillId="3" borderId="6" xfId="0" applyFont="1" applyFill="1" applyBorder="1" applyAlignment="1" applyProtection="1">
      <alignment horizontal="center"/>
      <protection hidden="1"/>
    </xf>
    <xf numFmtId="0" fontId="26" fillId="3" borderId="8" xfId="0" applyFont="1" applyFill="1" applyBorder="1" applyAlignment="1" applyProtection="1">
      <alignment horizontal="center"/>
      <protection hidden="1"/>
    </xf>
    <xf numFmtId="166" fontId="5" fillId="4" borderId="9" xfId="2" applyNumberFormat="1" applyFont="1" applyFill="1" applyBorder="1">
      <alignment horizontal="center" vertical="center" wrapText="1"/>
      <protection hidden="1"/>
    </xf>
    <xf numFmtId="0" fontId="0" fillId="4" borderId="10" xfId="0" applyFont="1" applyFill="1" applyBorder="1" applyAlignment="1" applyProtection="1">
      <protection hidden="1"/>
    </xf>
    <xf numFmtId="0" fontId="0" fillId="4" borderId="11" xfId="0" applyFont="1" applyFill="1" applyBorder="1" applyAlignment="1" applyProtection="1">
      <protection hidden="1"/>
    </xf>
    <xf numFmtId="0" fontId="5" fillId="0" borderId="12" xfId="0" applyFont="1" applyBorder="1" applyAlignment="1" applyProtection="1">
      <protection hidden="1"/>
    </xf>
    <xf numFmtId="3" fontId="5" fillId="0" borderId="12" xfId="0" applyNumberFormat="1" applyFont="1" applyBorder="1" applyAlignment="1" applyProtection="1">
      <protection hidden="1"/>
    </xf>
    <xf numFmtId="0" fontId="26" fillId="3" borderId="13" xfId="0" applyFont="1" applyFill="1" applyBorder="1" applyAlignment="1" applyProtection="1">
      <alignment horizontal="center"/>
      <protection hidden="1"/>
    </xf>
    <xf numFmtId="0" fontId="26" fillId="3" borderId="5" xfId="0" quotePrefix="1" applyNumberFormat="1" applyFont="1" applyFill="1" applyBorder="1" applyAlignment="1" applyProtection="1">
      <alignment horizontal="center"/>
      <protection hidden="1"/>
    </xf>
    <xf numFmtId="0" fontId="26" fillId="3" borderId="14" xfId="0" applyFont="1" applyFill="1" applyBorder="1" applyAlignment="1" applyProtection="1">
      <alignment horizontal="center"/>
      <protection hidden="1"/>
    </xf>
    <xf numFmtId="0" fontId="26" fillId="3" borderId="15" xfId="0" applyFont="1" applyFill="1" applyBorder="1" applyAlignment="1" applyProtection="1">
      <alignment horizontal="center"/>
      <protection hidden="1"/>
    </xf>
    <xf numFmtId="166" fontId="6" fillId="4" borderId="9" xfId="2" applyNumberFormat="1" applyFont="1" applyFill="1" applyBorder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26" fillId="3" borderId="6" xfId="0" quotePrefix="1" applyFont="1" applyFill="1" applyBorder="1" applyAlignment="1" applyProtection="1">
      <alignment horizontal="center"/>
      <protection hidden="1"/>
    </xf>
    <xf numFmtId="0" fontId="26" fillId="3" borderId="8" xfId="0" quotePrefix="1" applyFont="1" applyFill="1" applyBorder="1" applyAlignment="1" applyProtection="1">
      <alignment horizontal="center"/>
      <protection hidden="1"/>
    </xf>
    <xf numFmtId="166" fontId="5" fillId="0" borderId="18" xfId="2" applyNumberFormat="1" applyFont="1" applyBorder="1">
      <alignment horizontal="center" vertical="center" wrapText="1"/>
      <protection hidden="1"/>
    </xf>
    <xf numFmtId="167" fontId="5" fillId="0" borderId="19" xfId="1" applyNumberFormat="1" applyFont="1" applyBorder="1">
      <alignment horizontal="center" vertical="center"/>
      <protection hidden="1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166" fontId="5" fillId="2" borderId="20" xfId="2" applyNumberFormat="1" applyFont="1" applyFill="1" applyBorder="1">
      <alignment horizontal="center" vertical="center" wrapText="1"/>
      <protection hidden="1"/>
    </xf>
    <xf numFmtId="166" fontId="5" fillId="0" borderId="20" xfId="2" applyNumberFormat="1" applyFont="1" applyBorder="1">
      <alignment horizontal="center" vertical="center" wrapText="1"/>
      <protection hidden="1"/>
    </xf>
    <xf numFmtId="167" fontId="5" fillId="0" borderId="1" xfId="1" applyNumberFormat="1" applyFont="1" applyBorder="1">
      <alignment horizontal="center" vertical="center"/>
      <protection hidden="1"/>
    </xf>
    <xf numFmtId="166" fontId="6" fillId="0" borderId="20" xfId="2" applyNumberFormat="1" applyFont="1" applyBorder="1">
      <alignment horizontal="center" vertical="center" wrapText="1"/>
      <protection hidden="1"/>
    </xf>
    <xf numFmtId="167" fontId="6" fillId="0" borderId="1" xfId="1" applyNumberFormat="1" applyFont="1" applyBorder="1">
      <alignment horizontal="center" vertical="center"/>
      <protection hidden="1"/>
    </xf>
    <xf numFmtId="166" fontId="6" fillId="2" borderId="20" xfId="2" applyNumberFormat="1" applyFont="1" applyFill="1" applyBorder="1">
      <alignment horizontal="center" vertical="center" wrapText="1"/>
      <protection hidden="1"/>
    </xf>
    <xf numFmtId="166" fontId="5" fillId="2" borderId="13" xfId="2" applyNumberFormat="1" applyFont="1" applyFill="1" applyBorder="1">
      <alignment horizontal="center" vertical="center" wrapText="1"/>
      <protection hidden="1"/>
    </xf>
    <xf numFmtId="3" fontId="0" fillId="2" borderId="5" xfId="0" applyNumberFormat="1" applyFont="1" applyFill="1" applyBorder="1" applyAlignment="1" applyProtection="1">
      <alignment horizontal="right" vertical="center"/>
      <protection locked="0"/>
    </xf>
    <xf numFmtId="3" fontId="0" fillId="2" borderId="15" xfId="0" applyNumberFormat="1" applyFont="1" applyFill="1" applyBorder="1" applyAlignment="1" applyProtection="1">
      <alignment horizontal="right" vertical="center"/>
      <protection locked="0"/>
    </xf>
    <xf numFmtId="0" fontId="26" fillId="3" borderId="7" xfId="0" applyFont="1" applyFill="1" applyBorder="1" applyProtection="1">
      <protection hidden="1"/>
    </xf>
    <xf numFmtId="166" fontId="6" fillId="0" borderId="18" xfId="2" applyNumberFormat="1" applyFont="1" applyBorder="1" applyProtection="1">
      <alignment horizontal="center" vertical="center" wrapText="1"/>
      <protection hidden="1"/>
    </xf>
    <xf numFmtId="167" fontId="6" fillId="0" borderId="19" xfId="1" applyNumberFormat="1" applyFont="1" applyBorder="1" applyProtection="1">
      <alignment horizontal="center" vertical="center"/>
      <protection hidden="1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166" fontId="5" fillId="2" borderId="20" xfId="2" applyNumberFormat="1" applyFont="1" applyFill="1" applyBorder="1" applyProtection="1">
      <alignment horizontal="center" vertical="center" wrapText="1"/>
      <protection hidden="1"/>
    </xf>
    <xf numFmtId="167" fontId="5" fillId="2" borderId="1" xfId="1" applyNumberFormat="1" applyFont="1" applyFill="1" applyBorder="1" applyProtection="1">
      <alignment horizontal="center" vertical="center"/>
      <protection hidden="1"/>
    </xf>
    <xf numFmtId="166" fontId="5" fillId="0" borderId="20" xfId="2" applyNumberFormat="1" applyFont="1" applyBorder="1" applyProtection="1">
      <alignment horizontal="center" vertical="center" wrapText="1"/>
      <protection hidden="1"/>
    </xf>
    <xf numFmtId="167" fontId="5" fillId="0" borderId="1" xfId="1" applyNumberFormat="1" applyFont="1" applyBorder="1" applyProtection="1">
      <alignment horizontal="center" vertical="center"/>
      <protection hidden="1"/>
    </xf>
    <xf numFmtId="166" fontId="6" fillId="2" borderId="20" xfId="2" applyNumberFormat="1" applyFont="1" applyFill="1" applyBorder="1" applyProtection="1">
      <alignment horizontal="center" vertical="center" wrapText="1"/>
      <protection hidden="1"/>
    </xf>
    <xf numFmtId="167" fontId="6" fillId="2" borderId="1" xfId="1" applyNumberFormat="1" applyFont="1" applyFill="1" applyBorder="1" applyProtection="1">
      <alignment horizontal="center" vertical="center"/>
      <protection hidden="1"/>
    </xf>
    <xf numFmtId="166" fontId="6" fillId="0" borderId="20" xfId="2" applyNumberFormat="1" applyFont="1" applyBorder="1" applyProtection="1">
      <alignment horizontal="center" vertical="center" wrapText="1"/>
      <protection hidden="1"/>
    </xf>
    <xf numFmtId="167" fontId="6" fillId="0" borderId="1" xfId="1" applyNumberFormat="1" applyFont="1" applyBorder="1" applyProtection="1">
      <alignment horizontal="center" vertical="center"/>
      <protection hidden="1"/>
    </xf>
    <xf numFmtId="166" fontId="6" fillId="0" borderId="13" xfId="2" applyNumberFormat="1" applyFont="1" applyBorder="1" applyProtection="1">
      <alignment horizontal="center" vertical="center" wrapText="1"/>
      <protection hidden="1"/>
    </xf>
    <xf numFmtId="167" fontId="6" fillId="0" borderId="5" xfId="1" applyNumberFormat="1" applyFont="1" applyBorder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right" vertical="center"/>
      <protection hidden="1"/>
    </xf>
    <xf numFmtId="0" fontId="8" fillId="0" borderId="0" xfId="0" applyFont="1"/>
    <xf numFmtId="0" fontId="9" fillId="0" borderId="0" xfId="0" applyFont="1" applyBorder="1"/>
    <xf numFmtId="0" fontId="11" fillId="0" borderId="0" xfId="0" quotePrefix="1" applyFont="1"/>
    <xf numFmtId="0" fontId="8" fillId="0" borderId="0" xfId="0" quotePrefix="1" applyFont="1"/>
    <xf numFmtId="0" fontId="10" fillId="0" borderId="21" xfId="0" applyFont="1" applyBorder="1"/>
    <xf numFmtId="3" fontId="14" fillId="0" borderId="22" xfId="0" applyNumberFormat="1" applyFont="1" applyBorder="1" applyAlignment="1"/>
    <xf numFmtId="0" fontId="8" fillId="0" borderId="22" xfId="0" applyFont="1" applyBorder="1"/>
    <xf numFmtId="0" fontId="10" fillId="0" borderId="23" xfId="0" applyFont="1" applyBorder="1"/>
    <xf numFmtId="0" fontId="8" fillId="0" borderId="0" xfId="0" applyFont="1" applyBorder="1"/>
    <xf numFmtId="0" fontId="9" fillId="0" borderId="2" xfId="0" applyFont="1" applyBorder="1"/>
    <xf numFmtId="0" fontId="8" fillId="0" borderId="2" xfId="0" applyFont="1" applyBorder="1"/>
    <xf numFmtId="0" fontId="8" fillId="0" borderId="24" xfId="0" applyFont="1" applyBorder="1"/>
    <xf numFmtId="0" fontId="16" fillId="0" borderId="23" xfId="0" applyFont="1" applyBorder="1"/>
    <xf numFmtId="0" fontId="17" fillId="0" borderId="0" xfId="0" applyFont="1" applyBorder="1"/>
    <xf numFmtId="0" fontId="17" fillId="0" borderId="25" xfId="0" applyFont="1" applyBorder="1"/>
    <xf numFmtId="0" fontId="8" fillId="0" borderId="25" xfId="0" applyFont="1" applyBorder="1"/>
    <xf numFmtId="0" fontId="8" fillId="0" borderId="23" xfId="0" applyFont="1" applyBorder="1"/>
    <xf numFmtId="0" fontId="10" fillId="0" borderId="0" xfId="0" applyFont="1" applyBorder="1"/>
    <xf numFmtId="0" fontId="16" fillId="0" borderId="0" xfId="0" applyFont="1" applyBorder="1"/>
    <xf numFmtId="0" fontId="16" fillId="0" borderId="2" xfId="0" applyFont="1" applyBorder="1"/>
    <xf numFmtId="0" fontId="10" fillId="0" borderId="26" xfId="0" applyFont="1" applyBorder="1"/>
    <xf numFmtId="0" fontId="16" fillId="0" borderId="27" xfId="0" applyFont="1" applyBorder="1"/>
    <xf numFmtId="0" fontId="17" fillId="0" borderId="27" xfId="0" applyFont="1" applyBorder="1"/>
    <xf numFmtId="0" fontId="10" fillId="0" borderId="27" xfId="0" applyFont="1" applyBorder="1"/>
    <xf numFmtId="0" fontId="17" fillId="0" borderId="28" xfId="0" applyFont="1" applyBorder="1"/>
    <xf numFmtId="0" fontId="18" fillId="0" borderId="0" xfId="0" applyFont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9" xfId="0" applyFont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Border="1"/>
    <xf numFmtId="0" fontId="10" fillId="0" borderId="30" xfId="0" applyFont="1" applyBorder="1"/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Border="1"/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quotePrefix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10" fillId="0" borderId="52" xfId="0" applyNumberFormat="1" applyFont="1" applyBorder="1"/>
    <xf numFmtId="0" fontId="8" fillId="0" borderId="53" xfId="0" applyFont="1" applyBorder="1"/>
    <xf numFmtId="0" fontId="8" fillId="0" borderId="54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0" fillId="0" borderId="56" xfId="0" applyNumberFormat="1" applyFont="1" applyBorder="1"/>
    <xf numFmtId="0" fontId="8" fillId="0" borderId="57" xfId="0" applyFont="1" applyBorder="1"/>
    <xf numFmtId="0" fontId="8" fillId="0" borderId="54" xfId="0" applyFont="1" applyFill="1" applyBorder="1"/>
    <xf numFmtId="0" fontId="8" fillId="0" borderId="55" xfId="0" applyFont="1" applyBorder="1"/>
    <xf numFmtId="0" fontId="8" fillId="0" borderId="9" xfId="0" applyFont="1" applyBorder="1"/>
    <xf numFmtId="0" fontId="8" fillId="0" borderId="56" xfId="0" applyFont="1" applyBorder="1"/>
    <xf numFmtId="0" fontId="8" fillId="0" borderId="45" xfId="0" applyFont="1" applyFill="1" applyBorder="1"/>
    <xf numFmtId="0" fontId="8" fillId="0" borderId="46" xfId="0" applyFont="1" applyBorder="1"/>
    <xf numFmtId="0" fontId="8" fillId="0" borderId="47" xfId="0" applyFont="1" applyBorder="1"/>
    <xf numFmtId="0" fontId="8" fillId="0" borderId="58" xfId="0" applyFont="1" applyBorder="1"/>
    <xf numFmtId="0" fontId="8" fillId="0" borderId="48" xfId="0" applyFont="1" applyBorder="1"/>
    <xf numFmtId="0" fontId="8" fillId="0" borderId="59" xfId="0" applyFont="1" applyFill="1" applyBorder="1"/>
    <xf numFmtId="0" fontId="8" fillId="0" borderId="60" xfId="0" applyFont="1" applyBorder="1"/>
    <xf numFmtId="0" fontId="8" fillId="0" borderId="61" xfId="0" applyFont="1" applyBorder="1"/>
    <xf numFmtId="2" fontId="10" fillId="0" borderId="26" xfId="0" applyNumberFormat="1" applyFont="1" applyBorder="1"/>
    <xf numFmtId="0" fontId="8" fillId="0" borderId="62" xfId="0" applyFont="1" applyBorder="1"/>
    <xf numFmtId="0" fontId="8" fillId="0" borderId="0" xfId="0" applyFont="1" applyFill="1" applyBorder="1"/>
    <xf numFmtId="0" fontId="19" fillId="0" borderId="0" xfId="0" applyFont="1"/>
    <xf numFmtId="167" fontId="6" fillId="5" borderId="1" xfId="1" applyNumberFormat="1" applyFont="1" applyFill="1" applyBorder="1">
      <alignment horizontal="center" vertical="center"/>
      <protection hidden="1"/>
    </xf>
    <xf numFmtId="167" fontId="5" fillId="5" borderId="1" xfId="1" applyNumberFormat="1" applyFont="1" applyFill="1" applyBorder="1">
      <alignment horizontal="center" vertical="center"/>
      <protection hidden="1"/>
    </xf>
    <xf numFmtId="166" fontId="6" fillId="5" borderId="55" xfId="2" applyNumberFormat="1" applyFont="1" applyFill="1" applyBorder="1">
      <alignment horizontal="center" vertical="center" wrapText="1"/>
      <protection hidden="1"/>
    </xf>
    <xf numFmtId="167" fontId="6" fillId="5" borderId="55" xfId="1" applyNumberFormat="1" applyFont="1" applyFill="1" applyBorder="1">
      <alignment horizontal="center" vertical="center"/>
      <protection hidden="1"/>
    </xf>
    <xf numFmtId="3" fontId="6" fillId="5" borderId="55" xfId="0" applyNumberFormat="1" applyFont="1" applyFill="1" applyBorder="1" applyAlignment="1" applyProtection="1">
      <alignment vertical="center"/>
      <protection hidden="1"/>
    </xf>
    <xf numFmtId="166" fontId="5" fillId="5" borderId="55" xfId="2" applyNumberFormat="1" applyFont="1" applyFill="1" applyBorder="1">
      <alignment horizontal="center" vertical="center" wrapText="1"/>
      <protection hidden="1"/>
    </xf>
    <xf numFmtId="167" fontId="5" fillId="5" borderId="55" xfId="1" applyNumberFormat="1" applyFont="1" applyFill="1" applyBorder="1">
      <alignment horizontal="center" vertical="center"/>
      <protection hidden="1"/>
    </xf>
    <xf numFmtId="3" fontId="0" fillId="5" borderId="55" xfId="0" applyNumberFormat="1" applyFont="1" applyFill="1" applyBorder="1" applyAlignment="1" applyProtection="1">
      <alignment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ont="1" applyFill="1" applyBorder="1" applyAlignment="1" applyProtection="1">
      <alignment vertical="center" wrapText="1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0" fillId="5" borderId="1" xfId="0" applyNumberFormat="1" applyFont="1" applyFill="1" applyBorder="1" applyAlignment="1" applyProtection="1">
      <alignment horizontal="right" vertical="center"/>
      <protection locked="0"/>
    </xf>
    <xf numFmtId="3" fontId="0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locked="0"/>
    </xf>
    <xf numFmtId="3" fontId="6" fillId="5" borderId="55" xfId="0" applyNumberFormat="1" applyFont="1" applyFill="1" applyBorder="1" applyAlignment="1" applyProtection="1">
      <alignment horizontal="right" vertical="center"/>
      <protection hidden="1"/>
    </xf>
    <xf numFmtId="166" fontId="5" fillId="5" borderId="18" xfId="2" applyNumberFormat="1" applyFill="1" applyBorder="1">
      <alignment horizontal="center" vertical="center" wrapText="1"/>
      <protection hidden="1"/>
    </xf>
    <xf numFmtId="167" fontId="5" fillId="5" borderId="19" xfId="1" applyNumberForma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5" borderId="20" xfId="2" applyNumberFormat="1" applyFill="1" applyBorder="1">
      <alignment horizontal="center" vertical="center" wrapText="1"/>
      <protection hidden="1"/>
    </xf>
    <xf numFmtId="167" fontId="5" fillId="5" borderId="1" xfId="1" applyNumberFormat="1" applyFill="1" applyBorder="1">
      <alignment horizontal="center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166" fontId="5" fillId="5" borderId="13" xfId="2" applyNumberFormat="1" applyFill="1" applyBorder="1">
      <alignment horizontal="center" vertical="center" wrapText="1"/>
      <protection hidden="1"/>
    </xf>
    <xf numFmtId="167" fontId="5" fillId="5" borderId="5" xfId="1" applyNumberFormat="1" applyFill="1" applyBorder="1">
      <alignment horizontal="center" vertical="center"/>
      <protection hidden="1"/>
    </xf>
    <xf numFmtId="3" fontId="6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15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19" xfId="0" applyNumberFormat="1" applyFill="1" applyBorder="1" applyAlignment="1" applyProtection="1">
      <alignment horizontal="right" vertical="center"/>
      <protection hidden="1"/>
    </xf>
    <xf numFmtId="3" fontId="0" fillId="5" borderId="3" xfId="0" applyNumberForma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hidden="1"/>
    </xf>
    <xf numFmtId="3" fontId="0" fillId="5" borderId="4" xfId="0" applyNumberFormat="1" applyFont="1" applyFill="1" applyBorder="1" applyAlignment="1" applyProtection="1">
      <alignment horizontal="right" vertical="center"/>
      <protection locked="0"/>
    </xf>
    <xf numFmtId="3" fontId="0" fillId="5" borderId="4" xfId="0" applyNumberFormat="1" applyFont="1" applyFill="1" applyBorder="1" applyAlignment="1" applyProtection="1">
      <alignment horizontal="right" vertical="center"/>
      <protection hidden="1"/>
    </xf>
    <xf numFmtId="3" fontId="6" fillId="5" borderId="4" xfId="0" applyNumberFormat="1" applyFont="1" applyFill="1" applyBorder="1" applyAlignment="1" applyProtection="1">
      <alignment horizontal="right" vertical="center"/>
      <protection locked="0"/>
    </xf>
    <xf numFmtId="169" fontId="6" fillId="5" borderId="5" xfId="0" applyNumberFormat="1" applyFont="1" applyFill="1" applyBorder="1" applyAlignment="1" applyProtection="1">
      <alignment horizontal="right" vertical="center"/>
      <protection hidden="1"/>
    </xf>
    <xf numFmtId="3" fontId="0" fillId="5" borderId="55" xfId="0" applyNumberFormat="1" applyFont="1" applyFill="1" applyBorder="1" applyAlignment="1" applyProtection="1">
      <alignment horizontal="right" vertical="center"/>
      <protection hidden="1"/>
    </xf>
    <xf numFmtId="168" fontId="6" fillId="5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hidden="1"/>
    </xf>
    <xf numFmtId="49" fontId="5" fillId="0" borderId="2" xfId="3" applyFont="1">
      <alignment horizontal="left" indent="1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70" fontId="5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/>
    <xf numFmtId="0" fontId="5" fillId="0" borderId="0" xfId="4" applyFont="1" applyBorder="1" applyAlignment="1">
      <protection hidden="1"/>
    </xf>
    <xf numFmtId="0" fontId="0" fillId="0" borderId="12" xfId="0" applyBorder="1"/>
    <xf numFmtId="1" fontId="0" fillId="0" borderId="0" xfId="0" applyNumberFormat="1" applyAlignment="1" applyProtection="1">
      <alignment horizontal="right" vertical="center"/>
      <protection hidden="1"/>
    </xf>
    <xf numFmtId="0" fontId="3" fillId="0" borderId="0" xfId="0" applyFont="1"/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3" xfId="0" applyBorder="1"/>
    <xf numFmtId="166" fontId="6" fillId="5" borderId="18" xfId="2" applyNumberFormat="1" applyFont="1" applyFill="1" applyBorder="1" applyAlignment="1">
      <alignment horizontal="center" vertical="center" wrapText="1"/>
      <protection hidden="1"/>
    </xf>
    <xf numFmtId="167" fontId="6" fillId="5" borderId="19" xfId="1" applyNumberFormat="1" applyFont="1" applyFill="1" applyBorder="1">
      <alignment horizontal="center" vertical="center"/>
      <protection hidden="1"/>
    </xf>
    <xf numFmtId="3" fontId="6" fillId="5" borderId="19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horizontal="right" vertical="center"/>
      <protection hidden="1"/>
    </xf>
    <xf numFmtId="166" fontId="6" fillId="5" borderId="20" xfId="2" applyNumberFormat="1" applyFont="1" applyFill="1" applyBorder="1" applyAlignment="1">
      <alignment horizontal="center" vertical="center" wrapText="1"/>
      <protection hidden="1"/>
    </xf>
    <xf numFmtId="166" fontId="5" fillId="5" borderId="20" xfId="2" applyNumberFormat="1" applyFont="1" applyFill="1" applyBorder="1" applyAlignment="1">
      <alignment horizontal="center" vertical="center" wrapText="1"/>
      <protection hidden="1"/>
    </xf>
    <xf numFmtId="0" fontId="6" fillId="5" borderId="1" xfId="0" applyNumberFormat="1" applyFont="1" applyFill="1" applyBorder="1" applyAlignment="1" applyProtection="1">
      <alignment horizontal="right" vertical="center"/>
      <protection locked="0"/>
    </xf>
    <xf numFmtId="0" fontId="6" fillId="5" borderId="4" xfId="0" applyNumberFormat="1" applyFont="1" applyFill="1" applyBorder="1" applyAlignment="1" applyProtection="1">
      <alignment horizontal="right" vertical="center"/>
      <protection locked="0"/>
    </xf>
    <xf numFmtId="3" fontId="4" fillId="5" borderId="1" xfId="0" applyNumberFormat="1" applyFont="1" applyFill="1" applyBorder="1" applyAlignment="1" applyProtection="1">
      <alignment horizontal="right" vertical="center"/>
      <protection locked="0"/>
    </xf>
    <xf numFmtId="0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NumberFormat="1" applyFont="1" applyFill="1" applyBorder="1" applyAlignment="1" applyProtection="1">
      <alignment horizontal="right" vertical="center"/>
      <protection locked="0"/>
    </xf>
    <xf numFmtId="166" fontId="5" fillId="5" borderId="13" xfId="2" applyNumberFormat="1" applyFont="1" applyFill="1" applyBorder="1" applyAlignment="1">
      <alignment horizontal="center" vertical="center" wrapText="1"/>
      <protection hidden="1"/>
    </xf>
    <xf numFmtId="167" fontId="5" fillId="5" borderId="5" xfId="1" applyNumberFormat="1" applyFont="1" applyFill="1" applyBorder="1">
      <alignment horizontal="center" vertical="center"/>
      <protection hidden="1"/>
    </xf>
    <xf numFmtId="0" fontId="0" fillId="5" borderId="5" xfId="0" applyNumberFormat="1" applyFont="1" applyFill="1" applyBorder="1" applyAlignment="1" applyProtection="1">
      <alignment horizontal="right" vertical="center"/>
      <protection locked="0"/>
    </xf>
    <xf numFmtId="0" fontId="0" fillId="5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3" fontId="4" fillId="0" borderId="19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/>
    </xf>
    <xf numFmtId="0" fontId="5" fillId="0" borderId="63" xfId="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5" fillId="0" borderId="10" xfId="4" applyFont="1" applyBorder="1" applyAlignment="1">
      <alignment horizontal="center"/>
      <protection hidden="1"/>
    </xf>
    <xf numFmtId="49" fontId="6" fillId="0" borderId="2" xfId="3" applyFont="1">
      <alignment horizontal="left" indent="1"/>
      <protection hidden="1"/>
    </xf>
    <xf numFmtId="0" fontId="26" fillId="3" borderId="8" xfId="0" applyFont="1" applyFill="1" applyBorder="1" applyAlignment="1" applyProtection="1">
      <alignment horizontal="center" vertical="center" wrapText="1"/>
      <protection hidden="1"/>
    </xf>
    <xf numFmtId="0" fontId="26" fillId="3" borderId="64" xfId="0" applyFont="1" applyFill="1" applyBorder="1" applyAlignment="1" applyProtection="1">
      <alignment horizontal="center"/>
      <protection hidden="1"/>
    </xf>
    <xf numFmtId="0" fontId="26" fillId="3" borderId="65" xfId="0" applyFont="1" applyFill="1" applyBorder="1" applyAlignment="1" applyProtection="1">
      <alignment horizontal="center"/>
      <protection hidden="1"/>
    </xf>
    <xf numFmtId="0" fontId="26" fillId="3" borderId="66" xfId="0" applyFont="1" applyFill="1" applyBorder="1" applyAlignment="1" applyProtection="1">
      <alignment horizontal="center"/>
      <protection hidden="1"/>
    </xf>
    <xf numFmtId="0" fontId="24" fillId="0" borderId="0" xfId="0" applyFont="1"/>
    <xf numFmtId="1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/>
    <xf numFmtId="49" fontId="25" fillId="0" borderId="0" xfId="0" applyNumberFormat="1" applyFont="1" applyAlignment="1">
      <alignment horizontal="left"/>
    </xf>
    <xf numFmtId="169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4" xfId="0" applyNumberFormat="1" applyFont="1" applyBorder="1" applyAlignment="1" applyProtection="1">
      <alignment horizontal="right" vertical="center"/>
      <protection hidden="1"/>
    </xf>
    <xf numFmtId="3" fontId="6" fillId="0" borderId="15" xfId="0" applyNumberFormat="1" applyFont="1" applyBorder="1" applyAlignment="1" applyProtection="1">
      <alignment horizontal="right" vertical="center"/>
      <protection hidden="1"/>
    </xf>
    <xf numFmtId="0" fontId="6" fillId="0" borderId="2" xfId="4" applyFont="1" applyBorder="1" applyAlignment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" fillId="0" borderId="2" xfId="4" applyFont="1" applyBorder="1" applyAlignment="1">
      <alignment horizontal="left"/>
      <protection hidden="1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1" fillId="5" borderId="55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ill="1" applyBorder="1" applyAlignment="1" applyProtection="1">
      <alignment vertical="center"/>
      <protection hidden="1"/>
    </xf>
    <xf numFmtId="3" fontId="0" fillId="0" borderId="0" xfId="0" applyNumberFormat="1"/>
    <xf numFmtId="0" fontId="5" fillId="0" borderId="0" xfId="0" applyFont="1" applyBorder="1" applyAlignment="1" applyProtection="1">
      <alignment wrapText="1"/>
      <protection hidden="1"/>
    </xf>
    <xf numFmtId="0" fontId="2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6" fillId="5" borderId="55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55" xfId="0" applyFont="1" applyFill="1" applyBorder="1" applyAlignment="1" applyProtection="1">
      <alignment horizontal="left" vertical="center" wrapText="1"/>
      <protection hidden="1"/>
    </xf>
    <xf numFmtId="0" fontId="5" fillId="0" borderId="12" xfId="4" applyFont="1" applyBorder="1">
      <alignment horizontal="left" indent="1"/>
      <protection hidden="1"/>
    </xf>
    <xf numFmtId="0" fontId="5" fillId="0" borderId="63" xfId="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right" vertical="center"/>
      <protection hidden="1"/>
    </xf>
    <xf numFmtId="0" fontId="6" fillId="0" borderId="10" xfId="4" applyFont="1" applyBorder="1" applyAlignment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49" fontId="6" fillId="0" borderId="2" xfId="3" applyFont="1" applyAlignment="1">
      <alignment horizontal="left"/>
      <protection hidden="1"/>
    </xf>
    <xf numFmtId="49" fontId="6" fillId="0" borderId="10" xfId="3" applyFont="1" applyBorder="1" applyAlignment="1">
      <alignment horizontal="center"/>
      <protection hidden="1"/>
    </xf>
    <xf numFmtId="0" fontId="26" fillId="3" borderId="19" xfId="0" applyFont="1" applyFill="1" applyBorder="1" applyAlignment="1" applyProtection="1">
      <alignment horizontal="center" vertical="center" wrapText="1"/>
      <protection hidden="1"/>
    </xf>
    <xf numFmtId="0" fontId="26" fillId="3" borderId="68" xfId="0" applyFont="1" applyFill="1" applyBorder="1" applyAlignment="1" applyProtection="1">
      <alignment horizontal="center" vertical="center" wrapText="1"/>
      <protection hidden="1"/>
    </xf>
    <xf numFmtId="0" fontId="26" fillId="3" borderId="66" xfId="0" applyFont="1" applyFill="1" applyBorder="1" applyAlignment="1" applyProtection="1">
      <alignment horizontal="center" vertical="center" wrapText="1"/>
      <protection hidden="1"/>
    </xf>
    <xf numFmtId="0" fontId="26" fillId="3" borderId="69" xfId="0" applyFont="1" applyFill="1" applyBorder="1" applyAlignment="1" applyProtection="1">
      <alignment horizontal="center" vertical="center" wrapText="1"/>
      <protection hidden="1"/>
    </xf>
    <xf numFmtId="0" fontId="26" fillId="3" borderId="14" xfId="0" applyFont="1" applyFill="1" applyBorder="1" applyAlignment="1" applyProtection="1">
      <alignment horizontal="center"/>
      <protection hidden="1"/>
    </xf>
    <xf numFmtId="0" fontId="26" fillId="3" borderId="70" xfId="0" applyFont="1" applyFill="1" applyBorder="1" applyAlignment="1" applyProtection="1">
      <alignment horizontal="center"/>
      <protection hidden="1"/>
    </xf>
    <xf numFmtId="0" fontId="26" fillId="3" borderId="71" xfId="0" applyFont="1" applyFill="1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0" fontId="26" fillId="3" borderId="72" xfId="0" applyFont="1" applyFill="1" applyBorder="1" applyAlignment="1" applyProtection="1">
      <alignment horizontal="center" vertical="center" wrapText="1"/>
      <protection hidden="1"/>
    </xf>
    <xf numFmtId="0" fontId="26" fillId="3" borderId="73" xfId="0" applyFont="1" applyFill="1" applyBorder="1" applyAlignment="1" applyProtection="1">
      <alignment horizontal="center" vertical="center" wrapText="1"/>
      <protection hidden="1"/>
    </xf>
    <xf numFmtId="0" fontId="26" fillId="3" borderId="74" xfId="0" applyFont="1" applyFill="1" applyBorder="1" applyAlignment="1" applyProtection="1">
      <alignment horizontal="center" vertical="center" wrapText="1"/>
      <protection hidden="1"/>
    </xf>
    <xf numFmtId="0" fontId="26" fillId="3" borderId="75" xfId="0" applyFont="1" applyFill="1" applyBorder="1" applyAlignment="1" applyProtection="1">
      <alignment horizontal="center" vertical="center" wrapText="1"/>
      <protection hidden="1"/>
    </xf>
    <xf numFmtId="0" fontId="26" fillId="3" borderId="65" xfId="0" applyFont="1" applyFill="1" applyBorder="1" applyAlignment="1" applyProtection="1">
      <alignment horizontal="center" vertical="center" wrapText="1"/>
      <protection hidden="1"/>
    </xf>
    <xf numFmtId="0" fontId="26" fillId="3" borderId="64" xfId="0" applyFont="1" applyFill="1" applyBorder="1" applyAlignment="1" applyProtection="1">
      <alignment horizontal="center" vertical="center" wrapText="1"/>
      <protection hidden="1"/>
    </xf>
    <xf numFmtId="0" fontId="26" fillId="3" borderId="76" xfId="0" applyFont="1" applyFill="1" applyBorder="1" applyAlignment="1" applyProtection="1">
      <alignment horizontal="center" vertical="center" wrapText="1"/>
      <protection hidden="1"/>
    </xf>
    <xf numFmtId="0" fontId="26" fillId="3" borderId="72" xfId="0" applyFont="1" applyFill="1" applyBorder="1" applyAlignment="1" applyProtection="1">
      <alignment horizontal="center" vertical="center"/>
      <protection hidden="1"/>
    </xf>
    <xf numFmtId="0" fontId="26" fillId="3" borderId="12" xfId="0" applyFont="1" applyFill="1" applyBorder="1" applyAlignment="1" applyProtection="1">
      <alignment horizontal="center" vertical="center"/>
      <protection hidden="1"/>
    </xf>
    <xf numFmtId="0" fontId="26" fillId="3" borderId="73" xfId="0" applyFont="1" applyFill="1" applyBorder="1" applyAlignment="1" applyProtection="1">
      <alignment horizontal="center" vertical="center"/>
      <protection hidden="1"/>
    </xf>
    <xf numFmtId="0" fontId="26" fillId="3" borderId="74" xfId="0" applyFont="1" applyFill="1" applyBorder="1" applyAlignment="1" applyProtection="1">
      <alignment horizontal="center" vertical="center"/>
      <protection hidden="1"/>
    </xf>
    <xf numFmtId="0" fontId="26" fillId="3" borderId="77" xfId="0" applyFont="1" applyFill="1" applyBorder="1" applyAlignment="1" applyProtection="1">
      <alignment horizontal="center" vertical="center"/>
      <protection hidden="1"/>
    </xf>
    <xf numFmtId="0" fontId="26" fillId="3" borderId="75" xfId="0" applyFont="1" applyFill="1" applyBorder="1" applyAlignment="1" applyProtection="1">
      <alignment horizontal="center" vertical="center"/>
      <protection hidden="1"/>
    </xf>
    <xf numFmtId="0" fontId="26" fillId="6" borderId="72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73" xfId="0" applyFont="1" applyFill="1" applyBorder="1" applyAlignment="1" applyProtection="1">
      <alignment horizontal="center" vertical="center"/>
      <protection hidden="1"/>
    </xf>
    <xf numFmtId="0" fontId="26" fillId="6" borderId="74" xfId="0" applyFont="1" applyFill="1" applyBorder="1" applyAlignment="1" applyProtection="1">
      <alignment horizontal="center" vertical="center"/>
      <protection hidden="1"/>
    </xf>
    <xf numFmtId="0" fontId="26" fillId="6" borderId="77" xfId="0" applyFont="1" applyFill="1" applyBorder="1" applyAlignment="1" applyProtection="1">
      <alignment horizontal="center" vertical="center"/>
      <protection hidden="1"/>
    </xf>
    <xf numFmtId="0" fontId="26" fillId="6" borderId="75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 wrapText="1"/>
      <protection hidden="1"/>
    </xf>
    <xf numFmtId="0" fontId="26" fillId="3" borderId="19" xfId="0" applyFont="1" applyFill="1" applyBorder="1" applyAlignment="1" applyProtection="1">
      <alignment horizontal="center" vertical="center"/>
      <protection hidden="1"/>
    </xf>
    <xf numFmtId="0" fontId="26" fillId="3" borderId="3" xfId="0" applyFont="1" applyFill="1" applyBorder="1" applyAlignment="1" applyProtection="1">
      <alignment horizontal="center" vertical="center" wrapText="1"/>
      <protection hidden="1"/>
    </xf>
    <xf numFmtId="0" fontId="26" fillId="3" borderId="65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left" vertical="center" wrapText="1"/>
      <protection hidden="1"/>
    </xf>
    <xf numFmtId="0" fontId="6" fillId="5" borderId="1" xfId="0" applyFont="1" applyFill="1" applyBorder="1" applyAlignment="1" applyProtection="1">
      <alignment horizontal="left" vertical="center" wrapText="1"/>
      <protection hidden="1"/>
    </xf>
    <xf numFmtId="0" fontId="0" fillId="5" borderId="5" xfId="0" applyFont="1" applyFill="1" applyBorder="1" applyAlignment="1" applyProtection="1">
      <alignment horizontal="left" vertical="center" wrapText="1"/>
      <protection hidden="1"/>
    </xf>
    <xf numFmtId="0" fontId="6" fillId="5" borderId="78" xfId="0" applyFont="1" applyFill="1" applyBorder="1" applyAlignment="1" applyProtection="1">
      <alignment horizontal="left" vertical="center" wrapText="1"/>
      <protection hidden="1"/>
    </xf>
    <xf numFmtId="0" fontId="6" fillId="5" borderId="79" xfId="0" applyFont="1" applyFill="1" applyBorder="1" applyAlignment="1" applyProtection="1">
      <alignment horizontal="left" vertical="center" wrapText="1"/>
      <protection hidden="1"/>
    </xf>
    <xf numFmtId="0" fontId="6" fillId="5" borderId="80" xfId="0" applyFont="1" applyFill="1" applyBorder="1" applyAlignment="1" applyProtection="1">
      <alignment horizontal="left" vertical="center" wrapText="1"/>
      <protection hidden="1"/>
    </xf>
    <xf numFmtId="49" fontId="6" fillId="0" borderId="2" xfId="3" applyFont="1">
      <alignment horizontal="left" indent="1"/>
      <protection hidden="1"/>
    </xf>
    <xf numFmtId="0" fontId="5" fillId="0" borderId="63" xfId="4" applyFont="1" applyBorder="1" applyAlignment="1">
      <alignment horizontal="center"/>
      <protection hidden="1"/>
    </xf>
    <xf numFmtId="1" fontId="0" fillId="0" borderId="2" xfId="0" applyNumberFormat="1" applyFill="1" applyBorder="1" applyAlignment="1" applyProtection="1">
      <alignment horizontal="center" vertical="center"/>
      <protection hidden="1"/>
    </xf>
    <xf numFmtId="0" fontId="5" fillId="0" borderId="10" xfId="4" applyFont="1" applyBorder="1" applyAlignment="1">
      <alignment horizontal="center"/>
      <protection hidden="1"/>
    </xf>
    <xf numFmtId="0" fontId="26" fillId="3" borderId="18" xfId="0" applyFont="1" applyFill="1" applyBorder="1" applyAlignment="1" applyProtection="1">
      <alignment horizontal="center" vertical="center" wrapText="1"/>
      <protection hidden="1"/>
    </xf>
    <xf numFmtId="0" fontId="26" fillId="3" borderId="7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3" xfId="0" applyFont="1" applyFill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6" fillId="5" borderId="5" xfId="0" applyFont="1" applyFill="1" applyBorder="1" applyAlignment="1" applyProtection="1">
      <alignment horizontal="left" vertical="center" wrapText="1"/>
      <protection hidden="1"/>
    </xf>
    <xf numFmtId="0" fontId="26" fillId="3" borderId="20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5" fillId="0" borderId="2" xfId="4" applyFont="1" applyBorder="1" applyAlignment="1">
      <alignment horizont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5" fillId="0" borderId="0" xfId="4" applyFont="1" applyBorder="1" applyAlignment="1">
      <alignment horizontal="center"/>
      <protection hidden="1"/>
    </xf>
    <xf numFmtId="0" fontId="3" fillId="0" borderId="2" xfId="0" applyFont="1" applyBorder="1" applyAlignment="1">
      <alignment horizontal="center"/>
    </xf>
    <xf numFmtId="0" fontId="0" fillId="0" borderId="78" xfId="0" applyFont="1" applyBorder="1" applyAlignment="1" applyProtection="1">
      <alignment horizontal="left" vertical="center" wrapText="1"/>
      <protection hidden="1"/>
    </xf>
    <xf numFmtId="0" fontId="0" fillId="0" borderId="79" xfId="0" applyFont="1" applyBorder="1" applyAlignment="1" applyProtection="1">
      <alignment horizontal="left" vertical="center" wrapText="1"/>
      <protection hidden="1"/>
    </xf>
    <xf numFmtId="0" fontId="0" fillId="0" borderId="80" xfId="0" applyFont="1" applyBorder="1" applyAlignment="1" applyProtection="1">
      <alignment horizontal="left" vertical="center" wrapText="1"/>
      <protection hidden="1"/>
    </xf>
    <xf numFmtId="0" fontId="0" fillId="2" borderId="5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vertical="center" wrapText="1"/>
      <protection hidden="1"/>
    </xf>
    <xf numFmtId="0" fontId="0" fillId="2" borderId="78" xfId="0" applyFont="1" applyFill="1" applyBorder="1" applyAlignment="1" applyProtection="1">
      <alignment vertical="center" wrapText="1"/>
      <protection hidden="1"/>
    </xf>
    <xf numFmtId="0" fontId="0" fillId="2" borderId="79" xfId="0" applyFont="1" applyFill="1" applyBorder="1" applyAlignment="1" applyProtection="1">
      <alignment vertical="center" wrapText="1"/>
      <protection hidden="1"/>
    </xf>
    <xf numFmtId="0" fontId="0" fillId="2" borderId="80" xfId="0" applyFont="1" applyFill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70" xfId="0" applyFont="1" applyBorder="1" applyAlignment="1" applyProtection="1">
      <alignment vertical="center" wrapText="1"/>
      <protection hidden="1"/>
    </xf>
    <xf numFmtId="0" fontId="6" fillId="0" borderId="71" xfId="0" applyFont="1" applyBorder="1" applyAlignment="1" applyProtection="1">
      <alignment vertical="center" wrapText="1"/>
      <protection hidden="1"/>
    </xf>
    <xf numFmtId="0" fontId="6" fillId="0" borderId="78" xfId="0" applyFont="1" applyBorder="1" applyAlignment="1" applyProtection="1">
      <alignment vertical="center" wrapText="1"/>
      <protection hidden="1"/>
    </xf>
    <xf numFmtId="0" fontId="6" fillId="0" borderId="79" xfId="0" applyFont="1" applyBorder="1" applyAlignment="1" applyProtection="1">
      <alignment vertical="center" wrapText="1"/>
      <protection hidden="1"/>
    </xf>
    <xf numFmtId="0" fontId="6" fillId="0" borderId="80" xfId="0" applyFont="1" applyBorder="1" applyAlignment="1" applyProtection="1">
      <alignment vertical="center" wrapText="1"/>
      <protection hidden="1"/>
    </xf>
    <xf numFmtId="0" fontId="6" fillId="2" borderId="78" xfId="0" applyFont="1" applyFill="1" applyBorder="1" applyAlignment="1" applyProtection="1">
      <alignment vertical="center" wrapText="1"/>
      <protection hidden="1"/>
    </xf>
    <xf numFmtId="0" fontId="6" fillId="2" borderId="79" xfId="0" applyFont="1" applyFill="1" applyBorder="1" applyAlignment="1" applyProtection="1">
      <alignment vertical="center" wrapText="1"/>
      <protection hidden="1"/>
    </xf>
    <xf numFmtId="0" fontId="6" fillId="2" borderId="80" xfId="0" applyFont="1" applyFill="1" applyBorder="1" applyAlignment="1" applyProtection="1">
      <alignment vertical="center" wrapText="1"/>
      <protection hidden="1"/>
    </xf>
    <xf numFmtId="0" fontId="6" fillId="0" borderId="81" xfId="0" applyFont="1" applyBorder="1" applyAlignment="1" applyProtection="1">
      <alignment vertical="center" wrapText="1"/>
      <protection hidden="1"/>
    </xf>
    <xf numFmtId="0" fontId="6" fillId="0" borderId="82" xfId="0" applyFont="1" applyBorder="1" applyAlignment="1" applyProtection="1">
      <alignment vertical="center" wrapText="1"/>
      <protection hidden="1"/>
    </xf>
    <xf numFmtId="0" fontId="6" fillId="0" borderId="83" xfId="0" applyFont="1" applyBorder="1" applyAlignment="1" applyProtection="1">
      <alignment vertical="center" wrapText="1"/>
      <protection hidden="1"/>
    </xf>
    <xf numFmtId="0" fontId="26" fillId="3" borderId="14" xfId="0" applyFont="1" applyFill="1" applyBorder="1" applyAlignment="1" applyProtection="1">
      <alignment horizontal="center" wrapText="1"/>
      <protection hidden="1"/>
    </xf>
    <xf numFmtId="0" fontId="26" fillId="3" borderId="70" xfId="0" applyFont="1" applyFill="1" applyBorder="1" applyAlignment="1" applyProtection="1">
      <alignment horizontal="center" wrapText="1"/>
      <protection hidden="1"/>
    </xf>
    <xf numFmtId="0" fontId="26" fillId="3" borderId="71" xfId="0" applyFont="1" applyFill="1" applyBorder="1" applyAlignment="1" applyProtection="1">
      <alignment horizontal="center" wrapText="1"/>
      <protection hidden="1"/>
    </xf>
    <xf numFmtId="0" fontId="26" fillId="3" borderId="88" xfId="0" applyFont="1" applyFill="1" applyBorder="1" applyAlignment="1" applyProtection="1">
      <alignment horizontal="center" vertical="center" wrapText="1"/>
      <protection hidden="1"/>
    </xf>
    <xf numFmtId="0" fontId="26" fillId="3" borderId="12" xfId="0" applyFont="1" applyFill="1" applyBorder="1" applyAlignment="1" applyProtection="1">
      <alignment horizontal="center" vertical="center" wrapText="1"/>
      <protection hidden="1"/>
    </xf>
    <xf numFmtId="0" fontId="26" fillId="3" borderId="7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5">
    <cellStyle name="Aop" xfId="1"/>
    <cellStyle name="Grupa" xfId="2"/>
    <cellStyle name="Normal" xfId="0" builtinId="0"/>
    <cellStyle name="Zaglavlje" xfId="3"/>
    <cellStyle name="ZiroRacun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7"/>
  <sheetViews>
    <sheetView tabSelected="1" topLeftCell="B1" workbookViewId="0">
      <selection activeCell="I63" sqref="I63"/>
    </sheetView>
  </sheetViews>
  <sheetFormatPr defaultRowHeight="12.75"/>
  <cols>
    <col min="1" max="1" width="0.42578125" hidden="1" customWidth="1"/>
    <col min="2" max="2" width="16.85546875" customWidth="1"/>
    <col min="3" max="3" width="34.28515625" customWidth="1"/>
    <col min="4" max="4" width="7.5703125" customWidth="1"/>
    <col min="5" max="5" width="8.140625" customWidth="1"/>
    <col min="6" max="6" width="20.7109375" customWidth="1"/>
    <col min="7" max="7" width="19" hidden="1" customWidth="1"/>
    <col min="8" max="8" width="8.28515625" customWidth="1"/>
    <col min="9" max="10" width="10" customWidth="1"/>
    <col min="11" max="11" width="10.42578125" customWidth="1"/>
    <col min="12" max="12" width="9.5703125" customWidth="1"/>
  </cols>
  <sheetData>
    <row r="2" spans="2:12">
      <c r="B2" s="195" t="s">
        <v>140</v>
      </c>
      <c r="C2" s="230" t="s">
        <v>158</v>
      </c>
      <c r="D2" s="196"/>
      <c r="E2" s="197"/>
      <c r="I2" s="201" t="s">
        <v>146</v>
      </c>
      <c r="J2" s="203" t="s">
        <v>141</v>
      </c>
      <c r="K2" s="203"/>
    </row>
    <row r="3" spans="2:12">
      <c r="B3" s="195" t="s">
        <v>142</v>
      </c>
      <c r="C3" s="230" t="s">
        <v>174</v>
      </c>
      <c r="D3" s="196"/>
      <c r="E3" s="198"/>
      <c r="I3" s="197"/>
      <c r="J3" s="265" t="s">
        <v>161</v>
      </c>
      <c r="K3" s="265"/>
      <c r="L3" s="265"/>
    </row>
    <row r="4" spans="2:12" ht="12.75" customHeight="1">
      <c r="B4" s="267" t="s">
        <v>143</v>
      </c>
      <c r="C4" s="267"/>
      <c r="D4" s="267"/>
      <c r="E4" s="199"/>
      <c r="I4" s="197"/>
      <c r="J4" s="260" t="s">
        <v>147</v>
      </c>
      <c r="K4" s="260"/>
      <c r="L4" s="204"/>
    </row>
    <row r="5" spans="2:12">
      <c r="B5" s="268" t="s">
        <v>175</v>
      </c>
      <c r="C5" s="268"/>
      <c r="D5" s="268"/>
      <c r="E5" s="268"/>
      <c r="I5" s="197"/>
      <c r="J5" s="260" t="s">
        <v>147</v>
      </c>
      <c r="K5" s="260"/>
      <c r="L5" s="204"/>
    </row>
    <row r="6" spans="2:12" ht="13.5" thickBot="1">
      <c r="B6" s="195" t="s">
        <v>144</v>
      </c>
      <c r="C6" s="269" t="s">
        <v>89</v>
      </c>
      <c r="D6" s="269"/>
      <c r="E6" s="195"/>
      <c r="I6" s="197"/>
      <c r="J6" s="261" t="s">
        <v>147</v>
      </c>
      <c r="K6" s="261"/>
      <c r="L6" s="208"/>
    </row>
    <row r="7" spans="2:12">
      <c r="B7" s="195" t="s">
        <v>145</v>
      </c>
      <c r="C7" s="269" t="s">
        <v>159</v>
      </c>
      <c r="D7" s="269"/>
      <c r="E7" s="200"/>
      <c r="I7" s="200"/>
      <c r="J7" s="202"/>
      <c r="K7" s="202"/>
    </row>
    <row r="10" spans="2:12" ht="15.75">
      <c r="B10" s="266" t="s">
        <v>137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1" spans="2:12">
      <c r="B11" s="263" t="s">
        <v>138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</row>
    <row r="12" spans="2:12">
      <c r="B12" s="262" t="s">
        <v>687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2:12">
      <c r="I13" s="264" t="s">
        <v>139</v>
      </c>
      <c r="J13" s="264"/>
      <c r="K13" s="264"/>
      <c r="L13" s="264"/>
    </row>
    <row r="14" spans="2:12">
      <c r="B14" s="284" t="s">
        <v>343</v>
      </c>
      <c r="C14" s="292" t="s">
        <v>344</v>
      </c>
      <c r="D14" s="293"/>
      <c r="E14" s="293"/>
      <c r="F14" s="293"/>
      <c r="G14" s="294"/>
      <c r="H14" s="270" t="s">
        <v>345</v>
      </c>
      <c r="I14" s="299" t="s">
        <v>346</v>
      </c>
      <c r="J14" s="299"/>
      <c r="K14" s="299"/>
      <c r="L14" s="300" t="s">
        <v>347</v>
      </c>
    </row>
    <row r="15" spans="2:12" ht="25.5">
      <c r="B15" s="285"/>
      <c r="C15" s="295"/>
      <c r="D15" s="296"/>
      <c r="E15" s="296"/>
      <c r="F15" s="296"/>
      <c r="G15" s="297"/>
      <c r="H15" s="271"/>
      <c r="I15" s="19" t="s">
        <v>348</v>
      </c>
      <c r="J15" s="20" t="s">
        <v>349</v>
      </c>
      <c r="K15" s="20" t="s">
        <v>350</v>
      </c>
      <c r="L15" s="273"/>
    </row>
    <row r="16" spans="2:12">
      <c r="B16" s="21">
        <v>1</v>
      </c>
      <c r="C16" s="274">
        <v>2</v>
      </c>
      <c r="D16" s="275"/>
      <c r="E16" s="275"/>
      <c r="F16" s="275"/>
      <c r="G16" s="276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>
      <c r="B17" s="24">
        <v>0</v>
      </c>
      <c r="C17" s="298" t="s">
        <v>351</v>
      </c>
      <c r="D17" s="298"/>
      <c r="E17" s="298"/>
      <c r="F17" s="298"/>
      <c r="G17" s="298"/>
      <c r="H17" s="25"/>
      <c r="I17" s="25"/>
      <c r="J17" s="25"/>
      <c r="K17" s="25"/>
      <c r="L17" s="26"/>
    </row>
    <row r="18" spans="2:12" ht="19.5" customHeight="1">
      <c r="B18" s="156">
        <v>0</v>
      </c>
      <c r="C18" s="256" t="s">
        <v>352</v>
      </c>
      <c r="D18" s="256"/>
      <c r="E18" s="256"/>
      <c r="F18" s="256"/>
      <c r="G18" s="256"/>
      <c r="H18" s="157">
        <v>1</v>
      </c>
      <c r="I18" s="169">
        <f>I19++I25+I32+I38+I47</f>
        <v>756364</v>
      </c>
      <c r="J18" s="169">
        <f>J19++J25+J32+J38+J47</f>
        <v>246648</v>
      </c>
      <c r="K18" s="169">
        <f>I18-J18</f>
        <v>509716</v>
      </c>
      <c r="L18" s="169">
        <f>L19++L25+L32+L38+L47</f>
        <v>482232</v>
      </c>
    </row>
    <row r="19" spans="2:12">
      <c r="B19" s="156" t="s">
        <v>353</v>
      </c>
      <c r="C19" s="256" t="s">
        <v>354</v>
      </c>
      <c r="D19" s="256"/>
      <c r="E19" s="256"/>
      <c r="F19" s="256"/>
      <c r="G19" s="256"/>
      <c r="H19" s="157">
        <v>2</v>
      </c>
      <c r="I19" s="169">
        <f>I20+I21+I22+I23+I24</f>
        <v>1170</v>
      </c>
      <c r="J19" s="169">
        <f>J20+J21+J22+J23+J24</f>
        <v>1170</v>
      </c>
      <c r="K19" s="169">
        <f t="shared" ref="K19:K82" si="0">I19-J19</f>
        <v>0</v>
      </c>
      <c r="L19" s="169">
        <f>L20+L21+L22+L23+L24</f>
        <v>0</v>
      </c>
    </row>
    <row r="20" spans="2:12">
      <c r="B20" s="159" t="s">
        <v>355</v>
      </c>
      <c r="C20" s="259" t="s">
        <v>356</v>
      </c>
      <c r="D20" s="259"/>
      <c r="E20" s="259"/>
      <c r="F20" s="259"/>
      <c r="G20" s="259"/>
      <c r="H20" s="160">
        <v>3</v>
      </c>
      <c r="I20" s="162"/>
      <c r="J20" s="162"/>
      <c r="K20" s="169">
        <f t="shared" si="0"/>
        <v>0</v>
      </c>
      <c r="L20" s="162"/>
    </row>
    <row r="21" spans="2:12">
      <c r="B21" s="159" t="s">
        <v>357</v>
      </c>
      <c r="C21" s="259" t="s">
        <v>358</v>
      </c>
      <c r="D21" s="259"/>
      <c r="E21" s="259"/>
      <c r="F21" s="259"/>
      <c r="G21" s="259"/>
      <c r="H21" s="160">
        <v>4</v>
      </c>
      <c r="I21" s="162"/>
      <c r="J21" s="162"/>
      <c r="K21" s="169">
        <f t="shared" si="0"/>
        <v>0</v>
      </c>
      <c r="L21" s="162"/>
    </row>
    <row r="22" spans="2:12">
      <c r="B22" s="159" t="s">
        <v>359</v>
      </c>
      <c r="C22" s="259" t="s">
        <v>360</v>
      </c>
      <c r="D22" s="259"/>
      <c r="E22" s="259"/>
      <c r="F22" s="259"/>
      <c r="G22" s="259"/>
      <c r="H22" s="160">
        <v>5</v>
      </c>
      <c r="I22" s="162"/>
      <c r="J22" s="162"/>
      <c r="K22" s="169">
        <f t="shared" si="0"/>
        <v>0</v>
      </c>
      <c r="L22" s="162"/>
    </row>
    <row r="23" spans="2:12">
      <c r="B23" s="159" t="s">
        <v>361</v>
      </c>
      <c r="C23" s="259" t="s">
        <v>362</v>
      </c>
      <c r="D23" s="259"/>
      <c r="E23" s="259"/>
      <c r="F23" s="259"/>
      <c r="G23" s="259"/>
      <c r="H23" s="160">
        <v>6</v>
      </c>
      <c r="I23" s="162">
        <v>1170</v>
      </c>
      <c r="J23" s="162">
        <v>1170</v>
      </c>
      <c r="K23" s="169">
        <f t="shared" si="0"/>
        <v>0</v>
      </c>
      <c r="L23" s="162"/>
    </row>
    <row r="24" spans="2:12">
      <c r="B24" s="159" t="s">
        <v>363</v>
      </c>
      <c r="C24" s="259" t="s">
        <v>364</v>
      </c>
      <c r="D24" s="259"/>
      <c r="E24" s="259"/>
      <c r="F24" s="259"/>
      <c r="G24" s="259"/>
      <c r="H24" s="160">
        <v>7</v>
      </c>
      <c r="I24" s="162"/>
      <c r="J24" s="162"/>
      <c r="K24" s="169">
        <f t="shared" si="0"/>
        <v>0</v>
      </c>
      <c r="L24" s="162"/>
    </row>
    <row r="25" spans="2:12">
      <c r="B25" s="156" t="s">
        <v>365</v>
      </c>
      <c r="C25" s="256" t="s">
        <v>366</v>
      </c>
      <c r="D25" s="256"/>
      <c r="E25" s="256"/>
      <c r="F25" s="256"/>
      <c r="G25" s="256"/>
      <c r="H25" s="157">
        <v>8</v>
      </c>
      <c r="I25" s="169">
        <f>I26+I27+I28+I29+I30+I31</f>
        <v>9446</v>
      </c>
      <c r="J25" s="169">
        <f>J26+J27+J28+J29+J30+J31</f>
        <v>9446</v>
      </c>
      <c r="K25" s="169">
        <f t="shared" si="0"/>
        <v>0</v>
      </c>
      <c r="L25" s="169">
        <f>L26+L27+L28+L29+L30+L31</f>
        <v>0</v>
      </c>
    </row>
    <row r="26" spans="2:12">
      <c r="B26" s="159" t="s">
        <v>367</v>
      </c>
      <c r="C26" s="259" t="s">
        <v>368</v>
      </c>
      <c r="D26" s="259"/>
      <c r="E26" s="259"/>
      <c r="F26" s="259"/>
      <c r="G26" s="259"/>
      <c r="H26" s="160">
        <v>9</v>
      </c>
      <c r="I26" s="162"/>
      <c r="J26" s="162"/>
      <c r="K26" s="169">
        <f t="shared" si="0"/>
        <v>0</v>
      </c>
      <c r="L26" s="162"/>
    </row>
    <row r="27" spans="2:12">
      <c r="B27" s="159" t="s">
        <v>369</v>
      </c>
      <c r="C27" s="259" t="s">
        <v>370</v>
      </c>
      <c r="D27" s="259"/>
      <c r="E27" s="259"/>
      <c r="F27" s="259"/>
      <c r="G27" s="259"/>
      <c r="H27" s="160">
        <v>10</v>
      </c>
      <c r="I27" s="162"/>
      <c r="J27" s="162"/>
      <c r="K27" s="169">
        <f t="shared" si="0"/>
        <v>0</v>
      </c>
      <c r="L27" s="162"/>
    </row>
    <row r="28" spans="2:12">
      <c r="B28" s="159" t="s">
        <v>371</v>
      </c>
      <c r="C28" s="259" t="s">
        <v>372</v>
      </c>
      <c r="D28" s="259"/>
      <c r="E28" s="259"/>
      <c r="F28" s="259"/>
      <c r="G28" s="259"/>
      <c r="H28" s="160">
        <v>11</v>
      </c>
      <c r="I28" s="162">
        <v>8706</v>
      </c>
      <c r="J28" s="162">
        <v>8706</v>
      </c>
      <c r="K28" s="169">
        <f t="shared" si="0"/>
        <v>0</v>
      </c>
      <c r="L28" s="162">
        <v>0</v>
      </c>
    </row>
    <row r="29" spans="2:12">
      <c r="B29" s="159" t="s">
        <v>373</v>
      </c>
      <c r="C29" s="259" t="s">
        <v>374</v>
      </c>
      <c r="D29" s="259"/>
      <c r="E29" s="259"/>
      <c r="F29" s="259"/>
      <c r="G29" s="259"/>
      <c r="H29" s="160">
        <v>12</v>
      </c>
      <c r="I29" s="162"/>
      <c r="J29" s="162"/>
      <c r="K29" s="169">
        <f t="shared" si="0"/>
        <v>0</v>
      </c>
      <c r="L29" s="162"/>
    </row>
    <row r="30" spans="2:12">
      <c r="B30" s="159" t="s">
        <v>375</v>
      </c>
      <c r="C30" s="259" t="s">
        <v>376</v>
      </c>
      <c r="D30" s="259"/>
      <c r="E30" s="259"/>
      <c r="F30" s="259"/>
      <c r="G30" s="259"/>
      <c r="H30" s="160">
        <v>13</v>
      </c>
      <c r="I30" s="162">
        <v>740</v>
      </c>
      <c r="J30" s="162">
        <v>740</v>
      </c>
      <c r="K30" s="169">
        <f t="shared" si="0"/>
        <v>0</v>
      </c>
      <c r="L30" s="162">
        <v>0</v>
      </c>
    </row>
    <row r="31" spans="2:12">
      <c r="B31" s="159" t="s">
        <v>377</v>
      </c>
      <c r="C31" s="259" t="s">
        <v>378</v>
      </c>
      <c r="D31" s="259"/>
      <c r="E31" s="259"/>
      <c r="F31" s="259"/>
      <c r="G31" s="259"/>
      <c r="H31" s="160">
        <v>14</v>
      </c>
      <c r="I31" s="162"/>
      <c r="J31" s="162"/>
      <c r="K31" s="169">
        <f t="shared" si="0"/>
        <v>0</v>
      </c>
      <c r="L31" s="162"/>
    </row>
    <row r="32" spans="2:12">
      <c r="B32" s="156" t="s">
        <v>379</v>
      </c>
      <c r="C32" s="256" t="s">
        <v>380</v>
      </c>
      <c r="D32" s="256"/>
      <c r="E32" s="256"/>
      <c r="F32" s="256"/>
      <c r="G32" s="256"/>
      <c r="H32" s="157">
        <v>15</v>
      </c>
      <c r="I32" s="169">
        <f>I33+I34+I35+I36+I37</f>
        <v>0</v>
      </c>
      <c r="J32" s="169">
        <f>J33+J34+J35+J36+J37</f>
        <v>0</v>
      </c>
      <c r="K32" s="169">
        <f t="shared" si="0"/>
        <v>0</v>
      </c>
      <c r="L32" s="169">
        <f>L33+L34+L35+L36+L37</f>
        <v>0</v>
      </c>
    </row>
    <row r="33" spans="2:12">
      <c r="B33" s="159" t="s">
        <v>381</v>
      </c>
      <c r="C33" s="259" t="s">
        <v>382</v>
      </c>
      <c r="D33" s="259"/>
      <c r="E33" s="259"/>
      <c r="F33" s="259"/>
      <c r="G33" s="259"/>
      <c r="H33" s="160">
        <v>16</v>
      </c>
      <c r="I33" s="162"/>
      <c r="J33" s="162"/>
      <c r="K33" s="169">
        <f t="shared" si="0"/>
        <v>0</v>
      </c>
      <c r="L33" s="162"/>
    </row>
    <row r="34" spans="2:12">
      <c r="B34" s="159" t="s">
        <v>383</v>
      </c>
      <c r="C34" s="259" t="s">
        <v>384</v>
      </c>
      <c r="D34" s="259"/>
      <c r="E34" s="259"/>
      <c r="F34" s="259"/>
      <c r="G34" s="259"/>
      <c r="H34" s="160">
        <v>17</v>
      </c>
      <c r="I34" s="162"/>
      <c r="J34" s="162"/>
      <c r="K34" s="169">
        <f t="shared" si="0"/>
        <v>0</v>
      </c>
      <c r="L34" s="162"/>
    </row>
    <row r="35" spans="2:12">
      <c r="B35" s="159" t="s">
        <v>385</v>
      </c>
      <c r="C35" s="259" t="s">
        <v>386</v>
      </c>
      <c r="D35" s="259"/>
      <c r="E35" s="259"/>
      <c r="F35" s="259"/>
      <c r="G35" s="259"/>
      <c r="H35" s="160">
        <v>18</v>
      </c>
      <c r="I35" s="162"/>
      <c r="J35" s="162"/>
      <c r="K35" s="169">
        <f t="shared" si="0"/>
        <v>0</v>
      </c>
      <c r="L35" s="162"/>
    </row>
    <row r="36" spans="2:12">
      <c r="B36" s="159" t="s">
        <v>387</v>
      </c>
      <c r="C36" s="259" t="s">
        <v>388</v>
      </c>
      <c r="D36" s="259"/>
      <c r="E36" s="259"/>
      <c r="F36" s="259"/>
      <c r="G36" s="259"/>
      <c r="H36" s="160">
        <v>19</v>
      </c>
      <c r="I36" s="162"/>
      <c r="J36" s="162"/>
      <c r="K36" s="169">
        <f t="shared" si="0"/>
        <v>0</v>
      </c>
      <c r="L36" s="162"/>
    </row>
    <row r="37" spans="2:12">
      <c r="B37" s="159" t="s">
        <v>389</v>
      </c>
      <c r="C37" s="259" t="s">
        <v>390</v>
      </c>
      <c r="D37" s="259"/>
      <c r="E37" s="259"/>
      <c r="F37" s="259"/>
      <c r="G37" s="259"/>
      <c r="H37" s="160">
        <v>20</v>
      </c>
      <c r="I37" s="162"/>
      <c r="J37" s="162"/>
      <c r="K37" s="169">
        <f t="shared" si="0"/>
        <v>0</v>
      </c>
      <c r="L37" s="162"/>
    </row>
    <row r="38" spans="2:12">
      <c r="B38" s="156" t="s">
        <v>391</v>
      </c>
      <c r="C38" s="256" t="s">
        <v>392</v>
      </c>
      <c r="D38" s="256"/>
      <c r="E38" s="256"/>
      <c r="F38" s="256"/>
      <c r="G38" s="256"/>
      <c r="H38" s="157">
        <v>21</v>
      </c>
      <c r="I38" s="169">
        <f>I39+I40+I41+I42+I43+I44+I45+I46</f>
        <v>446966</v>
      </c>
      <c r="J38" s="169">
        <f>J39+J40+J41+J42+J43+J44+J45+J46</f>
        <v>236032</v>
      </c>
      <c r="K38" s="169">
        <f t="shared" si="0"/>
        <v>210934</v>
      </c>
      <c r="L38" s="169">
        <f>L39+L40+L41+L42+L43+L44+L45+L46</f>
        <v>183450</v>
      </c>
    </row>
    <row r="39" spans="2:12">
      <c r="B39" s="159" t="s">
        <v>393</v>
      </c>
      <c r="C39" s="259" t="s">
        <v>394</v>
      </c>
      <c r="D39" s="259"/>
      <c r="E39" s="259"/>
      <c r="F39" s="259"/>
      <c r="G39" s="259"/>
      <c r="H39" s="160">
        <v>22</v>
      </c>
      <c r="I39" s="162"/>
      <c r="J39" s="162"/>
      <c r="K39" s="169">
        <f t="shared" si="0"/>
        <v>0</v>
      </c>
      <c r="L39" s="162"/>
    </row>
    <row r="40" spans="2:12">
      <c r="B40" s="159" t="s">
        <v>395</v>
      </c>
      <c r="C40" s="259" t="s">
        <v>396</v>
      </c>
      <c r="D40" s="259"/>
      <c r="E40" s="259"/>
      <c r="F40" s="259"/>
      <c r="G40" s="259"/>
      <c r="H40" s="160">
        <v>23</v>
      </c>
      <c r="I40" s="162">
        <v>446966</v>
      </c>
      <c r="J40" s="162">
        <v>236032</v>
      </c>
      <c r="K40" s="169">
        <f t="shared" si="0"/>
        <v>210934</v>
      </c>
      <c r="L40" s="248">
        <v>183450</v>
      </c>
    </row>
    <row r="41" spans="2:12">
      <c r="B41" s="159" t="s">
        <v>397</v>
      </c>
      <c r="C41" s="259" t="s">
        <v>398</v>
      </c>
      <c r="D41" s="259"/>
      <c r="E41" s="259"/>
      <c r="F41" s="259"/>
      <c r="G41" s="259"/>
      <c r="H41" s="160">
        <v>24</v>
      </c>
      <c r="I41" s="162"/>
      <c r="J41" s="162"/>
      <c r="K41" s="169">
        <f t="shared" si="0"/>
        <v>0</v>
      </c>
      <c r="L41" s="162"/>
    </row>
    <row r="42" spans="2:12">
      <c r="B42" s="159" t="s">
        <v>399</v>
      </c>
      <c r="C42" s="259" t="s">
        <v>400</v>
      </c>
      <c r="D42" s="259"/>
      <c r="E42" s="259"/>
      <c r="F42" s="259"/>
      <c r="G42" s="259"/>
      <c r="H42" s="160">
        <v>25</v>
      </c>
      <c r="I42" s="162"/>
      <c r="J42" s="162"/>
      <c r="K42" s="169">
        <f t="shared" si="0"/>
        <v>0</v>
      </c>
      <c r="L42" s="162"/>
    </row>
    <row r="43" spans="2:12">
      <c r="B43" s="159" t="s">
        <v>401</v>
      </c>
      <c r="C43" s="259" t="s">
        <v>402</v>
      </c>
      <c r="D43" s="259"/>
      <c r="E43" s="259"/>
      <c r="F43" s="259"/>
      <c r="G43" s="259"/>
      <c r="H43" s="160">
        <v>26</v>
      </c>
      <c r="I43" s="162"/>
      <c r="J43" s="162"/>
      <c r="K43" s="169">
        <f t="shared" si="0"/>
        <v>0</v>
      </c>
      <c r="L43" s="162"/>
    </row>
    <row r="44" spans="2:12">
      <c r="B44" s="159" t="s">
        <v>403</v>
      </c>
      <c r="C44" s="259" t="s">
        <v>404</v>
      </c>
      <c r="D44" s="259"/>
      <c r="E44" s="259"/>
      <c r="F44" s="259"/>
      <c r="G44" s="259"/>
      <c r="H44" s="160">
        <v>27</v>
      </c>
      <c r="I44" s="162"/>
      <c r="J44" s="162"/>
      <c r="K44" s="169">
        <f t="shared" si="0"/>
        <v>0</v>
      </c>
      <c r="L44" s="162"/>
    </row>
    <row r="45" spans="2:12">
      <c r="B45" s="159" t="s">
        <v>405</v>
      </c>
      <c r="C45" s="259" t="s">
        <v>406</v>
      </c>
      <c r="D45" s="259"/>
      <c r="E45" s="259"/>
      <c r="F45" s="259"/>
      <c r="G45" s="259"/>
      <c r="H45" s="160">
        <v>28</v>
      </c>
      <c r="I45" s="162"/>
      <c r="J45" s="162"/>
      <c r="K45" s="169">
        <f t="shared" si="0"/>
        <v>0</v>
      </c>
      <c r="L45" s="162"/>
    </row>
    <row r="46" spans="2:12">
      <c r="B46" s="159" t="s">
        <v>407</v>
      </c>
      <c r="C46" s="259" t="s">
        <v>408</v>
      </c>
      <c r="D46" s="259"/>
      <c r="E46" s="259"/>
      <c r="F46" s="259"/>
      <c r="G46" s="259"/>
      <c r="H46" s="160">
        <v>29</v>
      </c>
      <c r="I46" s="162"/>
      <c r="J46" s="162"/>
      <c r="K46" s="169">
        <f t="shared" si="0"/>
        <v>0</v>
      </c>
      <c r="L46" s="162"/>
    </row>
    <row r="47" spans="2:12">
      <c r="B47" s="156" t="s">
        <v>409</v>
      </c>
      <c r="C47" s="256" t="s">
        <v>410</v>
      </c>
      <c r="D47" s="256"/>
      <c r="E47" s="256"/>
      <c r="F47" s="256"/>
      <c r="G47" s="256"/>
      <c r="H47" s="157">
        <v>30</v>
      </c>
      <c r="I47" s="163">
        <v>298782</v>
      </c>
      <c r="J47" s="163"/>
      <c r="K47" s="169">
        <f t="shared" si="0"/>
        <v>298782</v>
      </c>
      <c r="L47" s="163">
        <v>298782</v>
      </c>
    </row>
    <row r="48" spans="2:12">
      <c r="B48" s="156">
        <v>0</v>
      </c>
      <c r="C48" s="256" t="s">
        <v>411</v>
      </c>
      <c r="D48" s="256"/>
      <c r="E48" s="256"/>
      <c r="F48" s="256"/>
      <c r="G48" s="256"/>
      <c r="H48" s="157">
        <v>31</v>
      </c>
      <c r="I48" s="169">
        <f>I49+I56+I78</f>
        <v>6758277</v>
      </c>
      <c r="J48" s="169">
        <f>J49+J56+J78</f>
        <v>10310</v>
      </c>
      <c r="K48" s="169">
        <f>K49+K56+K78</f>
        <v>6747967</v>
      </c>
      <c r="L48" s="169">
        <f>L49+L56+L78</f>
        <v>6302425</v>
      </c>
    </row>
    <row r="49" spans="2:12">
      <c r="B49" s="156" t="s">
        <v>412</v>
      </c>
      <c r="C49" s="256" t="s">
        <v>413</v>
      </c>
      <c r="D49" s="256"/>
      <c r="E49" s="256"/>
      <c r="F49" s="256"/>
      <c r="G49" s="256"/>
      <c r="H49" s="157">
        <v>32</v>
      </c>
      <c r="I49" s="169">
        <f>I50+I51+I52+I53+I54+I55</f>
        <v>10310</v>
      </c>
      <c r="J49" s="169">
        <f>J50+J51+J52+J53+J54+J55</f>
        <v>10310</v>
      </c>
      <c r="K49" s="169">
        <f t="shared" si="0"/>
        <v>0</v>
      </c>
      <c r="L49" s="169">
        <f>L50+L51+L52+L53+L54+L55</f>
        <v>0</v>
      </c>
    </row>
    <row r="50" spans="2:12">
      <c r="B50" s="159" t="s">
        <v>414</v>
      </c>
      <c r="C50" s="259" t="s">
        <v>415</v>
      </c>
      <c r="D50" s="259"/>
      <c r="E50" s="259"/>
      <c r="F50" s="259"/>
      <c r="G50" s="259"/>
      <c r="H50" s="160">
        <v>33</v>
      </c>
      <c r="I50" s="162">
        <v>10310</v>
      </c>
      <c r="J50" s="162">
        <v>10310</v>
      </c>
      <c r="K50" s="169">
        <f t="shared" si="0"/>
        <v>0</v>
      </c>
      <c r="L50" s="162"/>
    </row>
    <row r="51" spans="2:12">
      <c r="B51" s="159" t="s">
        <v>416</v>
      </c>
      <c r="C51" s="259" t="s">
        <v>417</v>
      </c>
      <c r="D51" s="259"/>
      <c r="E51" s="259"/>
      <c r="F51" s="259"/>
      <c r="G51" s="259"/>
      <c r="H51" s="160">
        <v>34</v>
      </c>
      <c r="I51" s="162"/>
      <c r="J51" s="162"/>
      <c r="K51" s="169">
        <f t="shared" si="0"/>
        <v>0</v>
      </c>
      <c r="L51" s="162"/>
    </row>
    <row r="52" spans="2:12">
      <c r="B52" s="159" t="s">
        <v>418</v>
      </c>
      <c r="C52" s="259" t="s">
        <v>419</v>
      </c>
      <c r="D52" s="259"/>
      <c r="E52" s="259"/>
      <c r="F52" s="259"/>
      <c r="G52" s="259"/>
      <c r="H52" s="160">
        <v>35</v>
      </c>
      <c r="I52" s="162"/>
      <c r="J52" s="162"/>
      <c r="K52" s="169">
        <f t="shared" si="0"/>
        <v>0</v>
      </c>
      <c r="L52" s="162"/>
    </row>
    <row r="53" spans="2:12">
      <c r="B53" s="159" t="s">
        <v>420</v>
      </c>
      <c r="C53" s="259" t="s">
        <v>421</v>
      </c>
      <c r="D53" s="259"/>
      <c r="E53" s="259"/>
      <c r="F53" s="259"/>
      <c r="G53" s="259"/>
      <c r="H53" s="160">
        <v>36</v>
      </c>
      <c r="I53" s="162"/>
      <c r="J53" s="162"/>
      <c r="K53" s="169">
        <f t="shared" si="0"/>
        <v>0</v>
      </c>
      <c r="L53" s="162"/>
    </row>
    <row r="54" spans="2:12">
      <c r="B54" s="159" t="s">
        <v>422</v>
      </c>
      <c r="C54" s="259" t="s">
        <v>423</v>
      </c>
      <c r="D54" s="259"/>
      <c r="E54" s="259"/>
      <c r="F54" s="259"/>
      <c r="G54" s="259"/>
      <c r="H54" s="160">
        <v>37</v>
      </c>
      <c r="I54" s="162"/>
      <c r="J54" s="162"/>
      <c r="K54" s="169">
        <f t="shared" si="0"/>
        <v>0</v>
      </c>
      <c r="L54" s="162"/>
    </row>
    <row r="55" spans="2:12">
      <c r="B55" s="159" t="s">
        <v>424</v>
      </c>
      <c r="C55" s="259" t="s">
        <v>425</v>
      </c>
      <c r="D55" s="259"/>
      <c r="E55" s="259"/>
      <c r="F55" s="259"/>
      <c r="G55" s="259"/>
      <c r="H55" s="160">
        <v>38</v>
      </c>
      <c r="I55" s="162"/>
      <c r="J55" s="162"/>
      <c r="K55" s="169">
        <f t="shared" si="0"/>
        <v>0</v>
      </c>
      <c r="L55" s="162"/>
    </row>
    <row r="56" spans="2:12" ht="23.25" customHeight="1">
      <c r="B56" s="156">
        <v>0</v>
      </c>
      <c r="C56" s="256" t="s">
        <v>426</v>
      </c>
      <c r="D56" s="256"/>
      <c r="E56" s="256"/>
      <c r="F56" s="256"/>
      <c r="G56" s="256"/>
      <c r="H56" s="157">
        <v>39</v>
      </c>
      <c r="I56" s="169">
        <f>I57+I64+I73+I76+I77</f>
        <v>6747967</v>
      </c>
      <c r="J56" s="169">
        <f>J57+J64+J73+J76+J77</f>
        <v>0</v>
      </c>
      <c r="K56" s="169">
        <f t="shared" si="0"/>
        <v>6747967</v>
      </c>
      <c r="L56" s="169">
        <f>L57+L64+L73+L76+L77</f>
        <v>6302425</v>
      </c>
    </row>
    <row r="57" spans="2:12">
      <c r="B57" s="159" t="s">
        <v>427</v>
      </c>
      <c r="C57" s="259" t="s">
        <v>428</v>
      </c>
      <c r="D57" s="259"/>
      <c r="E57" s="259"/>
      <c r="F57" s="259"/>
      <c r="G57" s="259"/>
      <c r="H57" s="160">
        <v>40</v>
      </c>
      <c r="I57" s="193">
        <f>I58+I59+I60+I61+I62++I63</f>
        <v>961900</v>
      </c>
      <c r="J57" s="193">
        <f>J58+J59+J60+J61+J62++J63</f>
        <v>0</v>
      </c>
      <c r="K57" s="169">
        <f t="shared" si="0"/>
        <v>961900</v>
      </c>
      <c r="L57" s="193">
        <f>L58+L59+L60+L61+L62++L63</f>
        <v>837450</v>
      </c>
    </row>
    <row r="58" spans="2:12">
      <c r="B58" s="159" t="s">
        <v>429</v>
      </c>
      <c r="C58" s="259" t="s">
        <v>430</v>
      </c>
      <c r="D58" s="259"/>
      <c r="E58" s="259"/>
      <c r="F58" s="259"/>
      <c r="G58" s="259"/>
      <c r="H58" s="160">
        <v>41</v>
      </c>
      <c r="I58" s="162"/>
      <c r="J58" s="162"/>
      <c r="K58" s="169">
        <f t="shared" si="0"/>
        <v>0</v>
      </c>
      <c r="L58" s="162"/>
    </row>
    <row r="59" spans="2:12" ht="25.5">
      <c r="B59" s="159" t="s">
        <v>431</v>
      </c>
      <c r="C59" s="259" t="s">
        <v>432</v>
      </c>
      <c r="D59" s="259"/>
      <c r="E59" s="259"/>
      <c r="F59" s="259"/>
      <c r="G59" s="259"/>
      <c r="H59" s="160">
        <v>42</v>
      </c>
      <c r="I59" s="162"/>
      <c r="J59" s="162"/>
      <c r="K59" s="169">
        <f t="shared" si="0"/>
        <v>0</v>
      </c>
      <c r="L59" s="162"/>
    </row>
    <row r="60" spans="2:12">
      <c r="B60" s="159" t="s">
        <v>433</v>
      </c>
      <c r="C60" s="259" t="s">
        <v>434</v>
      </c>
      <c r="D60" s="259"/>
      <c r="E60" s="259"/>
      <c r="F60" s="259"/>
      <c r="G60" s="259"/>
      <c r="H60" s="160">
        <v>43</v>
      </c>
      <c r="I60" s="162"/>
      <c r="J60" s="162"/>
      <c r="K60" s="169">
        <f t="shared" si="0"/>
        <v>0</v>
      </c>
      <c r="L60" s="162"/>
    </row>
    <row r="61" spans="2:12">
      <c r="B61" s="159" t="s">
        <v>435</v>
      </c>
      <c r="C61" s="259" t="s">
        <v>436</v>
      </c>
      <c r="D61" s="259"/>
      <c r="E61" s="259"/>
      <c r="F61" s="259"/>
      <c r="G61" s="259"/>
      <c r="H61" s="160">
        <v>44</v>
      </c>
      <c r="I61" s="162"/>
      <c r="J61" s="162"/>
      <c r="K61" s="169">
        <f t="shared" si="0"/>
        <v>0</v>
      </c>
      <c r="L61" s="162"/>
    </row>
    <row r="62" spans="2:12">
      <c r="B62" s="159" t="s">
        <v>437</v>
      </c>
      <c r="C62" s="259" t="s">
        <v>438</v>
      </c>
      <c r="D62" s="259"/>
      <c r="E62" s="259"/>
      <c r="F62" s="259"/>
      <c r="G62" s="259"/>
      <c r="H62" s="160">
        <v>45</v>
      </c>
      <c r="I62" s="162"/>
      <c r="J62" s="162"/>
      <c r="K62" s="169">
        <f t="shared" si="0"/>
        <v>0</v>
      </c>
      <c r="L62" s="162"/>
    </row>
    <row r="63" spans="2:12">
      <c r="B63" s="159" t="s">
        <v>439</v>
      </c>
      <c r="C63" s="259" t="s">
        <v>440</v>
      </c>
      <c r="D63" s="259"/>
      <c r="E63" s="259"/>
      <c r="F63" s="259"/>
      <c r="G63" s="259"/>
      <c r="H63" s="160">
        <v>46</v>
      </c>
      <c r="I63" s="162">
        <f>172+18219+4541+938968</f>
        <v>961900</v>
      </c>
      <c r="J63" s="162"/>
      <c r="K63" s="169">
        <f t="shared" si="0"/>
        <v>961900</v>
      </c>
      <c r="L63" s="162">
        <v>837450</v>
      </c>
    </row>
    <row r="64" spans="2:12">
      <c r="B64" s="159">
        <v>23</v>
      </c>
      <c r="C64" s="259" t="s">
        <v>441</v>
      </c>
      <c r="D64" s="259"/>
      <c r="E64" s="259"/>
      <c r="F64" s="259"/>
      <c r="G64" s="259"/>
      <c r="H64" s="160">
        <v>47</v>
      </c>
      <c r="I64" s="193">
        <f>I65+I67+I66+I68+I69+I70+I71+I72</f>
        <v>5714807</v>
      </c>
      <c r="J64" s="193">
        <f>J65+J67+J66+J68+J69+J70+J71+J72</f>
        <v>0</v>
      </c>
      <c r="K64" s="169">
        <f t="shared" si="0"/>
        <v>5714807</v>
      </c>
      <c r="L64" s="193">
        <f>L65+L67+L66+L68+L69+L70+L71+L72</f>
        <v>1830012</v>
      </c>
    </row>
    <row r="65" spans="2:12">
      <c r="B65" s="159" t="s">
        <v>442</v>
      </c>
      <c r="C65" s="259" t="s">
        <v>443</v>
      </c>
      <c r="D65" s="259"/>
      <c r="E65" s="259"/>
      <c r="F65" s="259"/>
      <c r="G65" s="259"/>
      <c r="H65" s="160">
        <v>48</v>
      </c>
      <c r="I65" s="162"/>
      <c r="J65" s="162"/>
      <c r="K65" s="169">
        <f t="shared" si="0"/>
        <v>0</v>
      </c>
      <c r="L65" s="162"/>
    </row>
    <row r="66" spans="2:12">
      <c r="B66" s="159" t="s">
        <v>444</v>
      </c>
      <c r="C66" s="259" t="s">
        <v>445</v>
      </c>
      <c r="D66" s="259"/>
      <c r="E66" s="259"/>
      <c r="F66" s="259"/>
      <c r="G66" s="259"/>
      <c r="H66" s="160">
        <v>49</v>
      </c>
      <c r="I66" s="162"/>
      <c r="J66" s="162"/>
      <c r="K66" s="169">
        <f t="shared" si="0"/>
        <v>0</v>
      </c>
      <c r="L66" s="162"/>
    </row>
    <row r="67" spans="2:12">
      <c r="B67" s="159" t="s">
        <v>446</v>
      </c>
      <c r="C67" s="259" t="s">
        <v>447</v>
      </c>
      <c r="D67" s="259"/>
      <c r="E67" s="259"/>
      <c r="F67" s="259"/>
      <c r="G67" s="259"/>
      <c r="H67" s="160">
        <v>50</v>
      </c>
      <c r="I67" s="162"/>
      <c r="J67" s="162"/>
      <c r="K67" s="169">
        <f t="shared" si="0"/>
        <v>0</v>
      </c>
      <c r="L67" s="162"/>
    </row>
    <row r="68" spans="2:12">
      <c r="B68" s="159" t="s">
        <v>448</v>
      </c>
      <c r="C68" s="259" t="s">
        <v>449</v>
      </c>
      <c r="D68" s="259"/>
      <c r="E68" s="259"/>
      <c r="F68" s="259"/>
      <c r="G68" s="259"/>
      <c r="H68" s="160">
        <v>51</v>
      </c>
      <c r="I68" s="162"/>
      <c r="J68" s="162"/>
      <c r="K68" s="169">
        <f t="shared" si="0"/>
        <v>0</v>
      </c>
      <c r="L68" s="162"/>
    </row>
    <row r="69" spans="2:12">
      <c r="B69" s="159" t="s">
        <v>450</v>
      </c>
      <c r="C69" s="259" t="s">
        <v>451</v>
      </c>
      <c r="D69" s="259"/>
      <c r="E69" s="259"/>
      <c r="F69" s="259"/>
      <c r="G69" s="259"/>
      <c r="H69" s="160">
        <v>52</v>
      </c>
      <c r="I69" s="162"/>
      <c r="J69" s="162"/>
      <c r="K69" s="169">
        <f t="shared" si="0"/>
        <v>0</v>
      </c>
      <c r="L69" s="162"/>
    </row>
    <row r="70" spans="2:12">
      <c r="B70" s="159" t="s">
        <v>452</v>
      </c>
      <c r="C70" s="259" t="s">
        <v>453</v>
      </c>
      <c r="D70" s="259"/>
      <c r="E70" s="259"/>
      <c r="F70" s="259"/>
      <c r="G70" s="259"/>
      <c r="H70" s="160">
        <v>53</v>
      </c>
      <c r="I70" s="162">
        <f>2951579+163228</f>
        <v>3114807</v>
      </c>
      <c r="J70" s="162">
        <v>0</v>
      </c>
      <c r="K70" s="169">
        <f t="shared" si="0"/>
        <v>3114807</v>
      </c>
      <c r="L70" s="162">
        <v>1280012</v>
      </c>
    </row>
    <row r="71" spans="2:12">
      <c r="B71" s="159">
        <v>237</v>
      </c>
      <c r="C71" s="259" t="s">
        <v>454</v>
      </c>
      <c r="D71" s="259"/>
      <c r="E71" s="259"/>
      <c r="F71" s="259"/>
      <c r="G71" s="259"/>
      <c r="H71" s="160">
        <v>54</v>
      </c>
      <c r="I71" s="162"/>
      <c r="J71" s="162"/>
      <c r="K71" s="169">
        <f t="shared" si="0"/>
        <v>0</v>
      </c>
      <c r="L71" s="162"/>
    </row>
    <row r="72" spans="2:12">
      <c r="B72" s="159" t="s">
        <v>455</v>
      </c>
      <c r="C72" s="259" t="s">
        <v>456</v>
      </c>
      <c r="D72" s="259"/>
      <c r="E72" s="259"/>
      <c r="F72" s="259"/>
      <c r="G72" s="259"/>
      <c r="H72" s="160">
        <v>55</v>
      </c>
      <c r="I72" s="162">
        <v>2600000</v>
      </c>
      <c r="J72" s="162"/>
      <c r="K72" s="169">
        <f t="shared" si="0"/>
        <v>2600000</v>
      </c>
      <c r="L72" s="162">
        <v>550000</v>
      </c>
    </row>
    <row r="73" spans="2:12">
      <c r="B73" s="159">
        <v>24</v>
      </c>
      <c r="C73" s="259" t="s">
        <v>457</v>
      </c>
      <c r="D73" s="259"/>
      <c r="E73" s="259"/>
      <c r="F73" s="259"/>
      <c r="G73" s="259"/>
      <c r="H73" s="160">
        <v>56</v>
      </c>
      <c r="I73" s="193">
        <f>I74+I75</f>
        <v>61805</v>
      </c>
      <c r="J73" s="193">
        <f>J74+J75</f>
        <v>0</v>
      </c>
      <c r="K73" s="169">
        <f t="shared" si="0"/>
        <v>61805</v>
      </c>
      <c r="L73" s="193">
        <f>L74+L75</f>
        <v>3631256</v>
      </c>
    </row>
    <row r="74" spans="2:12">
      <c r="B74" s="159">
        <v>240</v>
      </c>
      <c r="C74" s="259" t="s">
        <v>458</v>
      </c>
      <c r="D74" s="259"/>
      <c r="E74" s="259"/>
      <c r="F74" s="259"/>
      <c r="G74" s="259"/>
      <c r="H74" s="160">
        <v>57</v>
      </c>
      <c r="I74" s="162"/>
      <c r="J74" s="162"/>
      <c r="K74" s="169">
        <f t="shared" si="0"/>
        <v>0</v>
      </c>
      <c r="L74" s="162"/>
    </row>
    <row r="75" spans="2:12">
      <c r="B75" s="159" t="s">
        <v>459</v>
      </c>
      <c r="C75" s="259" t="s">
        <v>460</v>
      </c>
      <c r="D75" s="259"/>
      <c r="E75" s="259"/>
      <c r="F75" s="259"/>
      <c r="G75" s="259"/>
      <c r="H75" s="160">
        <v>58</v>
      </c>
      <c r="I75" s="162">
        <f>57869+3936</f>
        <v>61805</v>
      </c>
      <c r="J75" s="162"/>
      <c r="K75" s="169">
        <f t="shared" si="0"/>
        <v>61805</v>
      </c>
      <c r="L75" s="162">
        <v>3631256</v>
      </c>
    </row>
    <row r="76" spans="2:12">
      <c r="B76" s="159" t="s">
        <v>461</v>
      </c>
      <c r="C76" s="259" t="s">
        <v>462</v>
      </c>
      <c r="D76" s="259"/>
      <c r="E76" s="259"/>
      <c r="F76" s="259"/>
      <c r="G76" s="259"/>
      <c r="H76" s="160">
        <v>59</v>
      </c>
      <c r="I76" s="162"/>
      <c r="J76" s="162"/>
      <c r="K76" s="169">
        <f t="shared" si="0"/>
        <v>0</v>
      </c>
      <c r="L76" s="162"/>
    </row>
    <row r="77" spans="2:12" ht="25.5">
      <c r="B77" s="159" t="s">
        <v>463</v>
      </c>
      <c r="C77" s="259" t="s">
        <v>464</v>
      </c>
      <c r="D77" s="259"/>
      <c r="E77" s="259"/>
      <c r="F77" s="259"/>
      <c r="G77" s="259"/>
      <c r="H77" s="160">
        <v>60</v>
      </c>
      <c r="I77" s="162">
        <v>9455</v>
      </c>
      <c r="J77" s="162"/>
      <c r="K77" s="169">
        <f t="shared" si="0"/>
        <v>9455</v>
      </c>
      <c r="L77" s="162">
        <v>3707</v>
      </c>
    </row>
    <row r="78" spans="2:12">
      <c r="B78" s="156">
        <v>288</v>
      </c>
      <c r="C78" s="256" t="s">
        <v>465</v>
      </c>
      <c r="D78" s="256"/>
      <c r="E78" s="256"/>
      <c r="F78" s="256"/>
      <c r="G78" s="256"/>
      <c r="H78" s="157">
        <v>61</v>
      </c>
      <c r="I78" s="194"/>
      <c r="J78" s="163"/>
      <c r="K78" s="169">
        <f t="shared" si="0"/>
        <v>0</v>
      </c>
      <c r="L78" s="194"/>
    </row>
    <row r="79" spans="2:12">
      <c r="B79" s="156">
        <v>0</v>
      </c>
      <c r="C79" s="256" t="s">
        <v>466</v>
      </c>
      <c r="D79" s="256"/>
      <c r="E79" s="256"/>
      <c r="F79" s="256"/>
      <c r="G79" s="256"/>
      <c r="H79" s="157">
        <v>62</v>
      </c>
      <c r="I79" s="169">
        <f>I18+I48</f>
        <v>7514641</v>
      </c>
      <c r="J79" s="169">
        <f>J18+J48</f>
        <v>256958</v>
      </c>
      <c r="K79" s="169">
        <f>K18+K48</f>
        <v>7257683</v>
      </c>
      <c r="L79" s="169">
        <f>L18+L48</f>
        <v>6784657</v>
      </c>
    </row>
    <row r="80" spans="2:12">
      <c r="B80" s="156">
        <v>29</v>
      </c>
      <c r="C80" s="256" t="s">
        <v>467</v>
      </c>
      <c r="D80" s="256"/>
      <c r="E80" s="256"/>
      <c r="F80" s="256"/>
      <c r="G80" s="256"/>
      <c r="H80" s="157">
        <v>63</v>
      </c>
      <c r="I80" s="163"/>
      <c r="J80" s="163"/>
      <c r="K80" s="169">
        <f t="shared" si="0"/>
        <v>0</v>
      </c>
      <c r="L80" s="163"/>
    </row>
    <row r="81" spans="2:12">
      <c r="B81" s="156">
        <v>0</v>
      </c>
      <c r="C81" s="256" t="s">
        <v>468</v>
      </c>
      <c r="D81" s="256"/>
      <c r="E81" s="256"/>
      <c r="F81" s="256"/>
      <c r="G81" s="256"/>
      <c r="H81" s="157">
        <v>64</v>
      </c>
      <c r="I81" s="169">
        <f>I79-I80</f>
        <v>7514641</v>
      </c>
      <c r="J81" s="169">
        <f>J79-J80</f>
        <v>256958</v>
      </c>
      <c r="K81" s="169">
        <f>K79-K80</f>
        <v>7257683</v>
      </c>
      <c r="L81" s="169">
        <f>L79-L80</f>
        <v>6784657</v>
      </c>
    </row>
    <row r="82" spans="2:12">
      <c r="B82" s="156" t="s">
        <v>469</v>
      </c>
      <c r="C82" s="256" t="s">
        <v>470</v>
      </c>
      <c r="D82" s="256"/>
      <c r="E82" s="256"/>
      <c r="F82" s="256"/>
      <c r="G82" s="256"/>
      <c r="H82" s="157">
        <v>65</v>
      </c>
      <c r="I82" s="163"/>
      <c r="J82" s="163"/>
      <c r="K82" s="169">
        <f t="shared" si="0"/>
        <v>0</v>
      </c>
      <c r="L82" s="163"/>
    </row>
    <row r="83" spans="2:12">
      <c r="B83" s="156">
        <v>0</v>
      </c>
      <c r="C83" s="256" t="s">
        <v>471</v>
      </c>
      <c r="D83" s="256"/>
      <c r="E83" s="256"/>
      <c r="F83" s="256"/>
      <c r="G83" s="256"/>
      <c r="H83" s="157">
        <v>66</v>
      </c>
      <c r="I83" s="169">
        <f>I81+I82</f>
        <v>7514641</v>
      </c>
      <c r="J83" s="169">
        <f>J81+J82</f>
        <v>256958</v>
      </c>
      <c r="K83" s="169">
        <f>K81+K82</f>
        <v>7257683</v>
      </c>
      <c r="L83" s="169">
        <f>L81+L82</f>
        <v>6784657</v>
      </c>
    </row>
    <row r="84" spans="2:1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</row>
    <row r="85" spans="2:12">
      <c r="B85" s="284" t="s">
        <v>343</v>
      </c>
      <c r="C85" s="286" t="s">
        <v>344</v>
      </c>
      <c r="D85" s="287"/>
      <c r="E85" s="287"/>
      <c r="F85" s="287"/>
      <c r="G85" s="288"/>
      <c r="H85" s="270" t="s">
        <v>345</v>
      </c>
      <c r="I85" s="279"/>
      <c r="J85" s="280"/>
      <c r="K85" s="283" t="s">
        <v>346</v>
      </c>
      <c r="L85" s="272" t="s">
        <v>347</v>
      </c>
    </row>
    <row r="86" spans="2:12">
      <c r="B86" s="285"/>
      <c r="C86" s="289"/>
      <c r="D86" s="290"/>
      <c r="E86" s="290"/>
      <c r="F86" s="290"/>
      <c r="G86" s="291"/>
      <c r="H86" s="271"/>
      <c r="I86" s="281"/>
      <c r="J86" s="282"/>
      <c r="K86" s="271"/>
      <c r="L86" s="273"/>
    </row>
    <row r="87" spans="2:12">
      <c r="B87" s="29">
        <v>1</v>
      </c>
      <c r="C87" s="274">
        <v>2</v>
      </c>
      <c r="D87" s="275"/>
      <c r="E87" s="275"/>
      <c r="F87" s="275"/>
      <c r="G87" s="276"/>
      <c r="H87" s="30">
        <v>3</v>
      </c>
      <c r="I87" s="274"/>
      <c r="J87" s="276"/>
      <c r="K87" s="31">
        <v>4</v>
      </c>
      <c r="L87" s="32">
        <v>5</v>
      </c>
    </row>
    <row r="88" spans="2:12">
      <c r="B88" s="33">
        <v>0</v>
      </c>
      <c r="C88" s="277" t="s">
        <v>472</v>
      </c>
      <c r="D88" s="277"/>
      <c r="E88" s="277"/>
      <c r="F88" s="277"/>
      <c r="G88" s="278"/>
      <c r="H88" s="34"/>
      <c r="I88" s="35"/>
      <c r="J88" s="36"/>
      <c r="K88" s="37"/>
      <c r="L88" s="38"/>
    </row>
    <row r="89" spans="2:12">
      <c r="B89" s="156">
        <v>0</v>
      </c>
      <c r="C89" s="256" t="s">
        <v>473</v>
      </c>
      <c r="D89" s="256"/>
      <c r="E89" s="256"/>
      <c r="F89" s="256"/>
      <c r="G89" s="256"/>
      <c r="H89" s="157">
        <v>101</v>
      </c>
      <c r="I89" s="158">
        <f>I90+I97+I98+I99+I103+I104-I105+I106-I111</f>
        <v>7212836</v>
      </c>
      <c r="J89" s="158">
        <f>J90+J97+J98+J99+J103+J104-J105+J106-J111</f>
        <v>0</v>
      </c>
      <c r="K89" s="158">
        <f t="shared" ref="K89:K108" si="1">I89-J89</f>
        <v>7212836</v>
      </c>
      <c r="L89" s="158">
        <f>L90+L97+L98+L99+L103+L104-L105+L106-L111</f>
        <v>6751450</v>
      </c>
    </row>
    <row r="90" spans="2:12">
      <c r="B90" s="156">
        <v>30</v>
      </c>
      <c r="C90" s="256" t="s">
        <v>474</v>
      </c>
      <c r="D90" s="256"/>
      <c r="E90" s="256"/>
      <c r="F90" s="256"/>
      <c r="G90" s="256"/>
      <c r="H90" s="157">
        <v>102</v>
      </c>
      <c r="I90" s="158">
        <f>I91+I92+I93+I94+I95+I96</f>
        <v>1560000</v>
      </c>
      <c r="J90" s="158">
        <f>J91+J92+J93+J94+J95+J96</f>
        <v>0</v>
      </c>
      <c r="K90" s="158">
        <f t="shared" si="1"/>
        <v>1560000</v>
      </c>
      <c r="L90" s="158">
        <f>L91+L92+L93+L94+L95+L96</f>
        <v>1560000</v>
      </c>
    </row>
    <row r="91" spans="2:12">
      <c r="B91" s="159">
        <v>300</v>
      </c>
      <c r="C91" s="259" t="s">
        <v>475</v>
      </c>
      <c r="D91" s="259"/>
      <c r="E91" s="259"/>
      <c r="F91" s="259"/>
      <c r="G91" s="259"/>
      <c r="H91" s="160">
        <v>103</v>
      </c>
      <c r="I91" s="161">
        <v>1560000</v>
      </c>
      <c r="J91" s="161"/>
      <c r="K91" s="158">
        <f t="shared" si="1"/>
        <v>1560000</v>
      </c>
      <c r="L91" s="162">
        <v>1560000</v>
      </c>
    </row>
    <row r="92" spans="2:12">
      <c r="B92" s="159">
        <v>302</v>
      </c>
      <c r="C92" s="259" t="s">
        <v>476</v>
      </c>
      <c r="D92" s="259"/>
      <c r="E92" s="259"/>
      <c r="F92" s="259"/>
      <c r="G92" s="259"/>
      <c r="H92" s="160">
        <v>104</v>
      </c>
      <c r="I92" s="161"/>
      <c r="J92" s="161"/>
      <c r="K92" s="158">
        <f t="shared" si="1"/>
        <v>0</v>
      </c>
      <c r="L92" s="162"/>
    </row>
    <row r="93" spans="2:12">
      <c r="B93" s="159">
        <v>303</v>
      </c>
      <c r="C93" s="259" t="s">
        <v>477</v>
      </c>
      <c r="D93" s="259"/>
      <c r="E93" s="259"/>
      <c r="F93" s="259"/>
      <c r="G93" s="259"/>
      <c r="H93" s="160">
        <v>105</v>
      </c>
      <c r="I93" s="161"/>
      <c r="J93" s="161"/>
      <c r="K93" s="158">
        <f t="shared" si="1"/>
        <v>0</v>
      </c>
      <c r="L93" s="162"/>
    </row>
    <row r="94" spans="2:12">
      <c r="B94" s="159">
        <v>304</v>
      </c>
      <c r="C94" s="259" t="s">
        <v>478</v>
      </c>
      <c r="D94" s="259"/>
      <c r="E94" s="259"/>
      <c r="F94" s="259"/>
      <c r="G94" s="259"/>
      <c r="H94" s="160">
        <v>106</v>
      </c>
      <c r="I94" s="161"/>
      <c r="J94" s="161"/>
      <c r="K94" s="158">
        <f t="shared" si="1"/>
        <v>0</v>
      </c>
      <c r="L94" s="162"/>
    </row>
    <row r="95" spans="2:12">
      <c r="B95" s="159">
        <v>305</v>
      </c>
      <c r="C95" s="259" t="s">
        <v>479</v>
      </c>
      <c r="D95" s="259"/>
      <c r="E95" s="259"/>
      <c r="F95" s="259"/>
      <c r="G95" s="259"/>
      <c r="H95" s="160">
        <v>107</v>
      </c>
      <c r="I95" s="161"/>
      <c r="J95" s="161"/>
      <c r="K95" s="158">
        <f t="shared" si="1"/>
        <v>0</v>
      </c>
      <c r="L95" s="162"/>
    </row>
    <row r="96" spans="2:12">
      <c r="B96" s="159">
        <v>306</v>
      </c>
      <c r="C96" s="259" t="s">
        <v>480</v>
      </c>
      <c r="D96" s="259"/>
      <c r="E96" s="259"/>
      <c r="F96" s="259"/>
      <c r="G96" s="259"/>
      <c r="H96" s="160">
        <v>108</v>
      </c>
      <c r="I96" s="161"/>
      <c r="J96" s="161"/>
      <c r="K96" s="158">
        <f t="shared" si="1"/>
        <v>0</v>
      </c>
      <c r="L96" s="162"/>
    </row>
    <row r="97" spans="2:12">
      <c r="B97" s="156">
        <v>31</v>
      </c>
      <c r="C97" s="256" t="s">
        <v>481</v>
      </c>
      <c r="D97" s="256"/>
      <c r="E97" s="256"/>
      <c r="F97" s="256"/>
      <c r="G97" s="256"/>
      <c r="H97" s="157">
        <v>109</v>
      </c>
      <c r="I97" s="158"/>
      <c r="J97" s="158"/>
      <c r="K97" s="158">
        <f t="shared" si="1"/>
        <v>0</v>
      </c>
      <c r="L97" s="163"/>
    </row>
    <row r="98" spans="2:12">
      <c r="B98" s="156" t="s">
        <v>482</v>
      </c>
      <c r="C98" s="256" t="s">
        <v>483</v>
      </c>
      <c r="D98" s="256"/>
      <c r="E98" s="256"/>
      <c r="F98" s="256"/>
      <c r="G98" s="256"/>
      <c r="H98" s="157">
        <v>110</v>
      </c>
      <c r="I98" s="158"/>
      <c r="J98" s="158"/>
      <c r="K98" s="158">
        <f t="shared" si="1"/>
        <v>0</v>
      </c>
      <c r="L98" s="163"/>
    </row>
    <row r="99" spans="2:12">
      <c r="B99" s="156" t="s">
        <v>484</v>
      </c>
      <c r="C99" s="256" t="s">
        <v>485</v>
      </c>
      <c r="D99" s="256"/>
      <c r="E99" s="256"/>
      <c r="F99" s="256"/>
      <c r="G99" s="256"/>
      <c r="H99" s="157">
        <v>111</v>
      </c>
      <c r="I99" s="158">
        <f>I100+I101+I102</f>
        <v>256000</v>
      </c>
      <c r="J99" s="158">
        <f>J100+J101+J102</f>
        <v>0</v>
      </c>
      <c r="K99" s="158">
        <f t="shared" si="1"/>
        <v>256000</v>
      </c>
      <c r="L99" s="158">
        <f>L100+L101+L102</f>
        <v>256000</v>
      </c>
    </row>
    <row r="100" spans="2:12">
      <c r="B100" s="159">
        <v>322</v>
      </c>
      <c r="C100" s="259" t="s">
        <v>486</v>
      </c>
      <c r="D100" s="259"/>
      <c r="E100" s="259"/>
      <c r="F100" s="259"/>
      <c r="G100" s="259"/>
      <c r="H100" s="160">
        <v>112</v>
      </c>
      <c r="I100" s="161">
        <v>256000</v>
      </c>
      <c r="J100" s="161"/>
      <c r="K100" s="158">
        <f t="shared" si="1"/>
        <v>256000</v>
      </c>
      <c r="L100" s="162">
        <v>256000</v>
      </c>
    </row>
    <row r="101" spans="2:12">
      <c r="B101" s="159">
        <v>323</v>
      </c>
      <c r="C101" s="259" t="s">
        <v>487</v>
      </c>
      <c r="D101" s="259"/>
      <c r="E101" s="259"/>
      <c r="F101" s="259"/>
      <c r="G101" s="259"/>
      <c r="H101" s="160">
        <v>113</v>
      </c>
      <c r="I101" s="161"/>
      <c r="J101" s="161"/>
      <c r="K101" s="158">
        <f t="shared" si="1"/>
        <v>0</v>
      </c>
      <c r="L101" s="162"/>
    </row>
    <row r="102" spans="2:12">
      <c r="B102" s="159">
        <v>329</v>
      </c>
      <c r="C102" s="259" t="s">
        <v>488</v>
      </c>
      <c r="D102" s="259"/>
      <c r="E102" s="259"/>
      <c r="F102" s="259"/>
      <c r="G102" s="259"/>
      <c r="H102" s="160">
        <v>114</v>
      </c>
      <c r="I102" s="161"/>
      <c r="J102" s="161"/>
      <c r="K102" s="158">
        <f t="shared" si="1"/>
        <v>0</v>
      </c>
      <c r="L102" s="162"/>
    </row>
    <row r="103" spans="2:12">
      <c r="B103" s="156" t="s">
        <v>489</v>
      </c>
      <c r="C103" s="256" t="s">
        <v>490</v>
      </c>
      <c r="D103" s="256"/>
      <c r="E103" s="256"/>
      <c r="F103" s="256"/>
      <c r="G103" s="256"/>
      <c r="H103" s="157">
        <v>115</v>
      </c>
      <c r="I103" s="158">
        <v>30640</v>
      </c>
      <c r="J103" s="158"/>
      <c r="K103" s="158">
        <f t="shared" si="1"/>
        <v>30640</v>
      </c>
      <c r="L103" s="163">
        <v>30640</v>
      </c>
    </row>
    <row r="104" spans="2:12">
      <c r="B104" s="156">
        <v>332</v>
      </c>
      <c r="C104" s="256" t="s">
        <v>491</v>
      </c>
      <c r="D104" s="256"/>
      <c r="E104" s="256"/>
      <c r="F104" s="256"/>
      <c r="G104" s="256"/>
      <c r="H104" s="157">
        <v>116</v>
      </c>
      <c r="I104" s="158"/>
      <c r="J104" s="158"/>
      <c r="K104" s="158">
        <f t="shared" si="1"/>
        <v>0</v>
      </c>
      <c r="L104" s="163"/>
    </row>
    <row r="105" spans="2:12">
      <c r="B105" s="156">
        <v>333</v>
      </c>
      <c r="C105" s="256" t="s">
        <v>492</v>
      </c>
      <c r="D105" s="256"/>
      <c r="E105" s="256"/>
      <c r="F105" s="256"/>
      <c r="G105" s="256"/>
      <c r="H105" s="157">
        <v>117</v>
      </c>
      <c r="I105" s="158"/>
      <c r="J105" s="158"/>
      <c r="K105" s="158">
        <f t="shared" si="1"/>
        <v>0</v>
      </c>
      <c r="L105" s="163"/>
    </row>
    <row r="106" spans="2:12">
      <c r="B106" s="156">
        <v>34</v>
      </c>
      <c r="C106" s="256" t="s">
        <v>493</v>
      </c>
      <c r="D106" s="256"/>
      <c r="E106" s="256"/>
      <c r="F106" s="256"/>
      <c r="G106" s="256"/>
      <c r="H106" s="157">
        <v>118</v>
      </c>
      <c r="I106" s="158">
        <f>I107+I108+I109+I110</f>
        <v>5366196</v>
      </c>
      <c r="J106" s="158">
        <f>J107+J108+J109+J110</f>
        <v>0</v>
      </c>
      <c r="K106" s="158">
        <f t="shared" si="1"/>
        <v>5366196</v>
      </c>
      <c r="L106" s="158">
        <f>L107+L108+L109+L110</f>
        <v>7187724</v>
      </c>
    </row>
    <row r="107" spans="2:12">
      <c r="B107" s="159">
        <v>340</v>
      </c>
      <c r="C107" s="259" t="s">
        <v>494</v>
      </c>
      <c r="D107" s="259"/>
      <c r="E107" s="259"/>
      <c r="F107" s="259"/>
      <c r="G107" s="259"/>
      <c r="H107" s="160">
        <v>119</v>
      </c>
      <c r="I107" s="161">
        <v>4904811</v>
      </c>
      <c r="J107" s="161"/>
      <c r="K107" s="158">
        <f t="shared" si="1"/>
        <v>4904811</v>
      </c>
      <c r="L107" s="162">
        <v>7187724</v>
      </c>
    </row>
    <row r="108" spans="2:12">
      <c r="B108" s="159">
        <v>341</v>
      </c>
      <c r="C108" s="259" t="s">
        <v>495</v>
      </c>
      <c r="D108" s="259"/>
      <c r="E108" s="259"/>
      <c r="F108" s="259"/>
      <c r="G108" s="259"/>
      <c r="H108" s="160">
        <v>120</v>
      </c>
      <c r="I108" s="161">
        <v>461385</v>
      </c>
      <c r="J108" s="161"/>
      <c r="K108" s="158">
        <f t="shared" si="1"/>
        <v>461385</v>
      </c>
      <c r="L108" s="162"/>
    </row>
    <row r="109" spans="2:12">
      <c r="B109" s="159">
        <v>342</v>
      </c>
      <c r="C109" s="259" t="s">
        <v>496</v>
      </c>
      <c r="D109" s="259"/>
      <c r="E109" s="259"/>
      <c r="F109" s="259"/>
      <c r="G109" s="259"/>
      <c r="H109" s="160">
        <v>121</v>
      </c>
      <c r="I109" s="161"/>
      <c r="J109" s="161"/>
      <c r="K109" s="158">
        <f t="shared" ref="K109:K131" si="2">I109-J109</f>
        <v>0</v>
      </c>
      <c r="L109" s="162"/>
    </row>
    <row r="110" spans="2:12">
      <c r="B110" s="159">
        <v>343</v>
      </c>
      <c r="C110" s="259" t="s">
        <v>497</v>
      </c>
      <c r="D110" s="259"/>
      <c r="E110" s="259"/>
      <c r="F110" s="259"/>
      <c r="G110" s="259"/>
      <c r="H110" s="160">
        <v>122</v>
      </c>
      <c r="I110" s="161"/>
      <c r="J110" s="161"/>
      <c r="K110" s="158">
        <f t="shared" si="2"/>
        <v>0</v>
      </c>
      <c r="L110" s="162"/>
    </row>
    <row r="111" spans="2:12">
      <c r="B111" s="156">
        <v>35</v>
      </c>
      <c r="C111" s="256" t="s">
        <v>498</v>
      </c>
      <c r="D111" s="256"/>
      <c r="E111" s="256"/>
      <c r="F111" s="256"/>
      <c r="G111" s="256"/>
      <c r="H111" s="157">
        <v>123</v>
      </c>
      <c r="I111" s="158">
        <f>I112+I113</f>
        <v>0</v>
      </c>
      <c r="J111" s="158">
        <f>J112+J113</f>
        <v>0</v>
      </c>
      <c r="K111" s="158">
        <f t="shared" si="2"/>
        <v>0</v>
      </c>
      <c r="L111" s="158">
        <f>L112+L113</f>
        <v>2282914</v>
      </c>
    </row>
    <row r="112" spans="2:12">
      <c r="B112" s="159">
        <v>350</v>
      </c>
      <c r="C112" s="259" t="s">
        <v>499</v>
      </c>
      <c r="D112" s="259"/>
      <c r="E112" s="259"/>
      <c r="F112" s="259"/>
      <c r="G112" s="259"/>
      <c r="H112" s="160">
        <v>124</v>
      </c>
      <c r="I112" s="161"/>
      <c r="J112" s="161"/>
      <c r="K112" s="158">
        <f t="shared" si="2"/>
        <v>0</v>
      </c>
      <c r="L112" s="162"/>
    </row>
    <row r="113" spans="2:12">
      <c r="B113" s="159">
        <v>351</v>
      </c>
      <c r="C113" s="259" t="s">
        <v>500</v>
      </c>
      <c r="D113" s="259"/>
      <c r="E113" s="259"/>
      <c r="F113" s="259"/>
      <c r="G113" s="259"/>
      <c r="H113" s="160">
        <v>125</v>
      </c>
      <c r="I113" s="161">
        <v>0</v>
      </c>
      <c r="J113" s="161"/>
      <c r="K113" s="158">
        <f t="shared" si="2"/>
        <v>0</v>
      </c>
      <c r="L113" s="162">
        <v>2282914</v>
      </c>
    </row>
    <row r="114" spans="2:12">
      <c r="B114" s="156">
        <v>40</v>
      </c>
      <c r="C114" s="256" t="s">
        <v>501</v>
      </c>
      <c r="D114" s="256"/>
      <c r="E114" s="256"/>
      <c r="F114" s="256"/>
      <c r="G114" s="256"/>
      <c r="H114" s="157">
        <v>126</v>
      </c>
      <c r="I114" s="158">
        <f>I115+I116+I117+I118+I119+I120+I121+I122</f>
        <v>0</v>
      </c>
      <c r="J114" s="158">
        <f>J115+J116+J117+J118+J119+J120+J121+J122</f>
        <v>0</v>
      </c>
      <c r="K114" s="158">
        <f t="shared" si="2"/>
        <v>0</v>
      </c>
      <c r="L114" s="158">
        <f>L115+L116+L117+L118+L119+L120+L121+L122</f>
        <v>0</v>
      </c>
    </row>
    <row r="115" spans="2:12">
      <c r="B115" s="159">
        <v>400</v>
      </c>
      <c r="C115" s="259" t="s">
        <v>502</v>
      </c>
      <c r="D115" s="259"/>
      <c r="E115" s="259"/>
      <c r="F115" s="259"/>
      <c r="G115" s="259"/>
      <c r="H115" s="160">
        <v>127</v>
      </c>
      <c r="I115" s="161"/>
      <c r="J115" s="161"/>
      <c r="K115" s="158">
        <f t="shared" si="2"/>
        <v>0</v>
      </c>
      <c r="L115" s="162"/>
    </row>
    <row r="116" spans="2:12">
      <c r="B116" s="159">
        <v>401</v>
      </c>
      <c r="C116" s="259" t="s">
        <v>503</v>
      </c>
      <c r="D116" s="259"/>
      <c r="E116" s="259"/>
      <c r="F116" s="259"/>
      <c r="G116" s="259"/>
      <c r="H116" s="160">
        <v>128</v>
      </c>
      <c r="I116" s="161"/>
      <c r="J116" s="161"/>
      <c r="K116" s="158">
        <f t="shared" si="2"/>
        <v>0</v>
      </c>
      <c r="L116" s="162"/>
    </row>
    <row r="117" spans="2:12">
      <c r="B117" s="159">
        <v>402</v>
      </c>
      <c r="C117" s="259" t="s">
        <v>504</v>
      </c>
      <c r="D117" s="259"/>
      <c r="E117" s="259"/>
      <c r="F117" s="259"/>
      <c r="G117" s="259"/>
      <c r="H117" s="160">
        <v>129</v>
      </c>
      <c r="I117" s="161"/>
      <c r="J117" s="161"/>
      <c r="K117" s="158">
        <f t="shared" si="2"/>
        <v>0</v>
      </c>
      <c r="L117" s="162"/>
    </row>
    <row r="118" spans="2:12">
      <c r="B118" s="159">
        <v>403</v>
      </c>
      <c r="C118" s="259" t="s">
        <v>505</v>
      </c>
      <c r="D118" s="259"/>
      <c r="E118" s="259"/>
      <c r="F118" s="259"/>
      <c r="G118" s="259"/>
      <c r="H118" s="160">
        <v>130</v>
      </c>
      <c r="I118" s="161"/>
      <c r="J118" s="161"/>
      <c r="K118" s="158">
        <f t="shared" si="2"/>
        <v>0</v>
      </c>
      <c r="L118" s="162"/>
    </row>
    <row r="119" spans="2:12">
      <c r="B119" s="159">
        <v>404</v>
      </c>
      <c r="C119" s="259" t="s">
        <v>506</v>
      </c>
      <c r="D119" s="259"/>
      <c r="E119" s="259"/>
      <c r="F119" s="259"/>
      <c r="G119" s="259"/>
      <c r="H119" s="160">
        <v>131</v>
      </c>
      <c r="I119" s="161"/>
      <c r="J119" s="161"/>
      <c r="K119" s="158">
        <f t="shared" si="2"/>
        <v>0</v>
      </c>
      <c r="L119" s="162"/>
    </row>
    <row r="120" spans="2:12">
      <c r="B120" s="159">
        <v>407</v>
      </c>
      <c r="C120" s="259" t="s">
        <v>507</v>
      </c>
      <c r="D120" s="259"/>
      <c r="E120" s="259"/>
      <c r="F120" s="259"/>
      <c r="G120" s="259"/>
      <c r="H120" s="160">
        <v>132</v>
      </c>
      <c r="I120" s="161"/>
      <c r="J120" s="161"/>
      <c r="K120" s="158">
        <f t="shared" si="2"/>
        <v>0</v>
      </c>
      <c r="L120" s="162"/>
    </row>
    <row r="121" spans="2:12">
      <c r="B121" s="159">
        <v>408</v>
      </c>
      <c r="C121" s="259" t="s">
        <v>508</v>
      </c>
      <c r="D121" s="259"/>
      <c r="E121" s="259"/>
      <c r="F121" s="259"/>
      <c r="G121" s="259"/>
      <c r="H121" s="160">
        <v>133</v>
      </c>
      <c r="I121" s="161"/>
      <c r="J121" s="161"/>
      <c r="K121" s="158">
        <f t="shared" si="2"/>
        <v>0</v>
      </c>
      <c r="L121" s="162"/>
    </row>
    <row r="122" spans="2:12">
      <c r="B122" s="159">
        <v>409</v>
      </c>
      <c r="C122" s="259" t="s">
        <v>509</v>
      </c>
      <c r="D122" s="259"/>
      <c r="E122" s="259"/>
      <c r="F122" s="259"/>
      <c r="G122" s="259"/>
      <c r="H122" s="160">
        <v>134</v>
      </c>
      <c r="I122" s="161"/>
      <c r="J122" s="161"/>
      <c r="K122" s="158">
        <f t="shared" si="2"/>
        <v>0</v>
      </c>
      <c r="L122" s="162"/>
    </row>
    <row r="123" spans="2:12">
      <c r="B123" s="156">
        <v>0</v>
      </c>
      <c r="C123" s="256" t="s">
        <v>510</v>
      </c>
      <c r="D123" s="256"/>
      <c r="E123" s="256"/>
      <c r="F123" s="256"/>
      <c r="G123" s="256"/>
      <c r="H123" s="157">
        <v>135</v>
      </c>
      <c r="I123" s="158">
        <f>I124+I132</f>
        <v>44847</v>
      </c>
      <c r="J123" s="158">
        <f>J124+J132</f>
        <v>0</v>
      </c>
      <c r="K123" s="158">
        <f t="shared" si="2"/>
        <v>44847</v>
      </c>
      <c r="L123" s="158">
        <f>L124+L132</f>
        <v>33207</v>
      </c>
    </row>
    <row r="124" spans="2:12">
      <c r="B124" s="156">
        <v>41</v>
      </c>
      <c r="C124" s="256" t="s">
        <v>511</v>
      </c>
      <c r="D124" s="256"/>
      <c r="E124" s="256"/>
      <c r="F124" s="256"/>
      <c r="G124" s="256"/>
      <c r="H124" s="157">
        <v>136</v>
      </c>
      <c r="I124" s="158">
        <f>I125+I126+I127+I128+I129+I130+I131</f>
        <v>0</v>
      </c>
      <c r="J124" s="158">
        <f>J125+J126+J127+J128+J129+J130+J131</f>
        <v>0</v>
      </c>
      <c r="K124" s="158">
        <f t="shared" si="2"/>
        <v>0</v>
      </c>
      <c r="L124" s="158">
        <f>L125+L126+L127+L128+L129+L130+L131</f>
        <v>0</v>
      </c>
    </row>
    <row r="125" spans="2:12">
      <c r="B125" s="159">
        <v>410</v>
      </c>
      <c r="C125" s="259" t="s">
        <v>512</v>
      </c>
      <c r="D125" s="259"/>
      <c r="E125" s="259"/>
      <c r="F125" s="259"/>
      <c r="G125" s="259"/>
      <c r="H125" s="160">
        <v>137</v>
      </c>
      <c r="I125" s="161"/>
      <c r="J125" s="161"/>
      <c r="K125" s="158">
        <f t="shared" si="2"/>
        <v>0</v>
      </c>
      <c r="L125" s="162"/>
    </row>
    <row r="126" spans="2:12">
      <c r="B126" s="159">
        <v>411</v>
      </c>
      <c r="C126" s="259" t="s">
        <v>513</v>
      </c>
      <c r="D126" s="259"/>
      <c r="E126" s="259"/>
      <c r="F126" s="259"/>
      <c r="G126" s="259"/>
      <c r="H126" s="160">
        <v>138</v>
      </c>
      <c r="I126" s="161"/>
      <c r="J126" s="161"/>
      <c r="K126" s="158">
        <f t="shared" si="2"/>
        <v>0</v>
      </c>
      <c r="L126" s="162"/>
    </row>
    <row r="127" spans="2:12">
      <c r="B127" s="159">
        <v>412</v>
      </c>
      <c r="C127" s="259" t="s">
        <v>514</v>
      </c>
      <c r="D127" s="259"/>
      <c r="E127" s="259"/>
      <c r="F127" s="259"/>
      <c r="G127" s="259"/>
      <c r="H127" s="160">
        <v>139</v>
      </c>
      <c r="I127" s="161"/>
      <c r="J127" s="161"/>
      <c r="K127" s="158">
        <f t="shared" si="2"/>
        <v>0</v>
      </c>
      <c r="L127" s="162"/>
    </row>
    <row r="128" spans="2:12">
      <c r="B128" s="159" t="s">
        <v>515</v>
      </c>
      <c r="C128" s="259" t="s">
        <v>516</v>
      </c>
      <c r="D128" s="259"/>
      <c r="E128" s="259"/>
      <c r="F128" s="259"/>
      <c r="G128" s="259"/>
      <c r="H128" s="160">
        <v>140</v>
      </c>
      <c r="I128" s="161"/>
      <c r="J128" s="161"/>
      <c r="K128" s="158">
        <f t="shared" si="2"/>
        <v>0</v>
      </c>
      <c r="L128" s="162"/>
    </row>
    <row r="129" spans="2:12">
      <c r="B129" s="159" t="s">
        <v>517</v>
      </c>
      <c r="C129" s="259" t="s">
        <v>518</v>
      </c>
      <c r="D129" s="259"/>
      <c r="E129" s="259"/>
      <c r="F129" s="259"/>
      <c r="G129" s="259"/>
      <c r="H129" s="160">
        <v>141</v>
      </c>
      <c r="I129" s="161"/>
      <c r="J129" s="161"/>
      <c r="K129" s="158">
        <f t="shared" si="2"/>
        <v>0</v>
      </c>
      <c r="L129" s="162"/>
    </row>
    <row r="130" spans="2:12">
      <c r="B130" s="159">
        <v>417</v>
      </c>
      <c r="C130" s="259" t="s">
        <v>519</v>
      </c>
      <c r="D130" s="259"/>
      <c r="E130" s="259"/>
      <c r="F130" s="259"/>
      <c r="G130" s="259"/>
      <c r="H130" s="160">
        <v>142</v>
      </c>
      <c r="I130" s="161"/>
      <c r="J130" s="161"/>
      <c r="K130" s="158">
        <f t="shared" si="2"/>
        <v>0</v>
      </c>
      <c r="L130" s="162"/>
    </row>
    <row r="131" spans="2:12">
      <c r="B131" s="159">
        <v>419</v>
      </c>
      <c r="C131" s="259" t="s">
        <v>520</v>
      </c>
      <c r="D131" s="259"/>
      <c r="E131" s="259"/>
      <c r="F131" s="259"/>
      <c r="G131" s="259"/>
      <c r="H131" s="160">
        <v>143</v>
      </c>
      <c r="I131" s="161"/>
      <c r="J131" s="161"/>
      <c r="K131" s="158">
        <f t="shared" si="2"/>
        <v>0</v>
      </c>
      <c r="L131" s="162"/>
    </row>
    <row r="132" spans="2:12">
      <c r="B132" s="156" t="s">
        <v>521</v>
      </c>
      <c r="C132" s="256" t="s">
        <v>522</v>
      </c>
      <c r="D132" s="256"/>
      <c r="E132" s="256"/>
      <c r="F132" s="256"/>
      <c r="G132" s="256"/>
      <c r="H132" s="157">
        <v>144</v>
      </c>
      <c r="I132" s="158">
        <f>I133+I138+I144+I145+I146+I147+I148+I149+I150+I151</f>
        <v>44847</v>
      </c>
      <c r="J132" s="158">
        <f>J133+J138+J144+J145+J146+J147+J148+J149+J150+J151</f>
        <v>0</v>
      </c>
      <c r="K132" s="158">
        <f>K133+K138+K144+K145+K146+K147+K148+K149+K150+K151</f>
        <v>44847</v>
      </c>
      <c r="L132" s="158">
        <f>L133+L138+L144+L145+L146+L147+L148+L149+L150+L151</f>
        <v>33207</v>
      </c>
    </row>
    <row r="133" spans="2:12">
      <c r="B133" s="159">
        <v>42</v>
      </c>
      <c r="C133" s="259" t="s">
        <v>523</v>
      </c>
      <c r="D133" s="259"/>
      <c r="E133" s="259"/>
      <c r="F133" s="259"/>
      <c r="G133" s="259"/>
      <c r="H133" s="160">
        <v>145</v>
      </c>
      <c r="I133" s="161">
        <f>I134+I135+I136+I137</f>
        <v>0</v>
      </c>
      <c r="J133" s="161">
        <f>J134+J135+J136+J137</f>
        <v>0</v>
      </c>
      <c r="K133" s="158">
        <f t="shared" ref="K133:K154" si="3">I133-J133</f>
        <v>0</v>
      </c>
      <c r="L133" s="161">
        <f>L134+L135+L136+L137</f>
        <v>0</v>
      </c>
    </row>
    <row r="134" spans="2:12">
      <c r="B134" s="159" t="s">
        <v>524</v>
      </c>
      <c r="C134" s="259" t="s">
        <v>525</v>
      </c>
      <c r="D134" s="259"/>
      <c r="E134" s="259"/>
      <c r="F134" s="259"/>
      <c r="G134" s="259"/>
      <c r="H134" s="160">
        <v>146</v>
      </c>
      <c r="I134" s="164"/>
      <c r="J134" s="164"/>
      <c r="K134" s="158">
        <f t="shared" si="3"/>
        <v>0</v>
      </c>
      <c r="L134" s="162"/>
    </row>
    <row r="135" spans="2:12">
      <c r="B135" s="159" t="s">
        <v>526</v>
      </c>
      <c r="C135" s="259" t="s">
        <v>527</v>
      </c>
      <c r="D135" s="259"/>
      <c r="E135" s="259"/>
      <c r="F135" s="259"/>
      <c r="G135" s="259"/>
      <c r="H135" s="160">
        <v>147</v>
      </c>
      <c r="I135" s="161"/>
      <c r="J135" s="161"/>
      <c r="K135" s="158">
        <f t="shared" si="3"/>
        <v>0</v>
      </c>
      <c r="L135" s="162"/>
    </row>
    <row r="136" spans="2:12">
      <c r="B136" s="159">
        <v>426</v>
      </c>
      <c r="C136" s="259" t="s">
        <v>528</v>
      </c>
      <c r="D136" s="259"/>
      <c r="E136" s="259"/>
      <c r="F136" s="259"/>
      <c r="G136" s="259"/>
      <c r="H136" s="160">
        <v>148</v>
      </c>
      <c r="I136" s="161"/>
      <c r="J136" s="161"/>
      <c r="K136" s="158">
        <f t="shared" si="3"/>
        <v>0</v>
      </c>
      <c r="L136" s="162"/>
    </row>
    <row r="137" spans="2:12">
      <c r="B137" s="159">
        <v>429</v>
      </c>
      <c r="C137" s="259" t="s">
        <v>529</v>
      </c>
      <c r="D137" s="259"/>
      <c r="E137" s="259"/>
      <c r="F137" s="259"/>
      <c r="G137" s="259"/>
      <c r="H137" s="160">
        <v>149</v>
      </c>
      <c r="I137" s="161"/>
      <c r="J137" s="161"/>
      <c r="K137" s="158">
        <f t="shared" si="3"/>
        <v>0</v>
      </c>
      <c r="L137" s="162"/>
    </row>
    <row r="138" spans="2:12">
      <c r="B138" s="159">
        <v>43</v>
      </c>
      <c r="C138" s="259" t="s">
        <v>530</v>
      </c>
      <c r="D138" s="259"/>
      <c r="E138" s="259"/>
      <c r="F138" s="259"/>
      <c r="G138" s="259"/>
      <c r="H138" s="160">
        <v>150</v>
      </c>
      <c r="I138" s="161">
        <f>I139+I140+I141+I142+I143</f>
        <v>4972</v>
      </c>
      <c r="J138" s="161">
        <f>J139+J140+J141+J142+J143</f>
        <v>0</v>
      </c>
      <c r="K138" s="158">
        <f t="shared" si="3"/>
        <v>4972</v>
      </c>
      <c r="L138" s="161">
        <f>L139+L140+L141+L142+L143</f>
        <v>9940</v>
      </c>
    </row>
    <row r="139" spans="2:12">
      <c r="B139" s="159">
        <v>430</v>
      </c>
      <c r="C139" s="259" t="s">
        <v>531</v>
      </c>
      <c r="D139" s="259"/>
      <c r="E139" s="259"/>
      <c r="F139" s="259"/>
      <c r="G139" s="259"/>
      <c r="H139" s="160">
        <v>151</v>
      </c>
      <c r="I139" s="161"/>
      <c r="J139" s="161"/>
      <c r="K139" s="158">
        <f t="shared" si="3"/>
        <v>0</v>
      </c>
      <c r="L139" s="162"/>
    </row>
    <row r="140" spans="2:12">
      <c r="B140" s="159">
        <v>431</v>
      </c>
      <c r="C140" s="259" t="s">
        <v>532</v>
      </c>
      <c r="D140" s="259"/>
      <c r="E140" s="259"/>
      <c r="F140" s="259"/>
      <c r="G140" s="259"/>
      <c r="H140" s="160">
        <v>152</v>
      </c>
      <c r="I140" s="161"/>
      <c r="J140" s="161"/>
      <c r="K140" s="158">
        <f t="shared" si="3"/>
        <v>0</v>
      </c>
      <c r="L140" s="162"/>
    </row>
    <row r="141" spans="2:12">
      <c r="B141" s="159" t="s">
        <v>533</v>
      </c>
      <c r="C141" s="259" t="s">
        <v>534</v>
      </c>
      <c r="D141" s="259"/>
      <c r="E141" s="259"/>
      <c r="F141" s="259"/>
      <c r="G141" s="259"/>
      <c r="H141" s="160">
        <v>153</v>
      </c>
      <c r="I141" s="161">
        <v>3425</v>
      </c>
      <c r="J141" s="161"/>
      <c r="K141" s="158">
        <f t="shared" si="3"/>
        <v>3425</v>
      </c>
      <c r="L141" s="162">
        <v>4674</v>
      </c>
    </row>
    <row r="142" spans="2:12">
      <c r="B142" s="159">
        <v>435</v>
      </c>
      <c r="C142" s="259" t="s">
        <v>535</v>
      </c>
      <c r="D142" s="259"/>
      <c r="E142" s="259"/>
      <c r="F142" s="259"/>
      <c r="G142" s="259"/>
      <c r="H142" s="160">
        <v>154</v>
      </c>
      <c r="I142" s="161"/>
      <c r="J142" s="161"/>
      <c r="K142" s="158">
        <f t="shared" si="3"/>
        <v>0</v>
      </c>
      <c r="L142" s="162"/>
    </row>
    <row r="143" spans="2:12">
      <c r="B143" s="159">
        <v>439</v>
      </c>
      <c r="C143" s="259" t="s">
        <v>536</v>
      </c>
      <c r="D143" s="259"/>
      <c r="E143" s="259"/>
      <c r="F143" s="259"/>
      <c r="G143" s="259"/>
      <c r="H143" s="160">
        <v>155</v>
      </c>
      <c r="I143" s="161">
        <v>1547</v>
      </c>
      <c r="J143" s="161"/>
      <c r="K143" s="158">
        <f t="shared" si="3"/>
        <v>1547</v>
      </c>
      <c r="L143" s="162">
        <v>5266</v>
      </c>
    </row>
    <row r="144" spans="2:12">
      <c r="B144" s="159" t="s">
        <v>537</v>
      </c>
      <c r="C144" s="259" t="s">
        <v>538</v>
      </c>
      <c r="D144" s="259"/>
      <c r="E144" s="259"/>
      <c r="F144" s="259"/>
      <c r="G144" s="259"/>
      <c r="H144" s="160">
        <v>156</v>
      </c>
      <c r="I144" s="161"/>
      <c r="J144" s="161"/>
      <c r="K144" s="158">
        <f t="shared" si="3"/>
        <v>0</v>
      </c>
      <c r="L144" s="162"/>
    </row>
    <row r="145" spans="2:16">
      <c r="B145" s="159" t="s">
        <v>539</v>
      </c>
      <c r="C145" s="259" t="s">
        <v>540</v>
      </c>
      <c r="D145" s="259"/>
      <c r="E145" s="259"/>
      <c r="F145" s="259"/>
      <c r="G145" s="259"/>
      <c r="H145" s="160">
        <v>157</v>
      </c>
      <c r="I145" s="161">
        <f>9864+1184+6603-3+1</f>
        <v>17649</v>
      </c>
      <c r="J145" s="161"/>
      <c r="K145" s="158">
        <f t="shared" si="3"/>
        <v>17649</v>
      </c>
      <c r="L145" s="162">
        <v>2011</v>
      </c>
    </row>
    <row r="146" spans="2:16">
      <c r="B146" s="159" t="s">
        <v>541</v>
      </c>
      <c r="C146" s="259" t="s">
        <v>542</v>
      </c>
      <c r="D146" s="259"/>
      <c r="E146" s="259"/>
      <c r="F146" s="259"/>
      <c r="G146" s="259"/>
      <c r="H146" s="160">
        <v>158</v>
      </c>
      <c r="I146" s="249">
        <f>19783+600+350+79</f>
        <v>20812</v>
      </c>
      <c r="J146" s="161"/>
      <c r="K146" s="158">
        <f t="shared" si="3"/>
        <v>20812</v>
      </c>
      <c r="L146" s="162">
        <v>19862</v>
      </c>
    </row>
    <row r="147" spans="2:16">
      <c r="B147" s="159" t="s">
        <v>543</v>
      </c>
      <c r="C147" s="259" t="s">
        <v>544</v>
      </c>
      <c r="D147" s="259"/>
      <c r="E147" s="259"/>
      <c r="F147" s="259"/>
      <c r="G147" s="259"/>
      <c r="H147" s="160">
        <v>159</v>
      </c>
      <c r="I147" s="161"/>
      <c r="J147" s="161"/>
      <c r="K147" s="158">
        <f t="shared" si="3"/>
        <v>0</v>
      </c>
      <c r="L147" s="162"/>
    </row>
    <row r="148" spans="2:16">
      <c r="B148" s="159" t="s">
        <v>545</v>
      </c>
      <c r="C148" s="259" t="s">
        <v>546</v>
      </c>
      <c r="D148" s="259"/>
      <c r="E148" s="259"/>
      <c r="F148" s="259"/>
      <c r="G148" s="259"/>
      <c r="H148" s="160">
        <v>160</v>
      </c>
      <c r="I148" s="161">
        <f>1122+153+139</f>
        <v>1414</v>
      </c>
      <c r="J148" s="161"/>
      <c r="K148" s="158">
        <f t="shared" si="3"/>
        <v>1414</v>
      </c>
      <c r="L148" s="162">
        <v>1394</v>
      </c>
    </row>
    <row r="149" spans="2:16">
      <c r="B149" s="159">
        <v>481</v>
      </c>
      <c r="C149" s="259" t="s">
        <v>547</v>
      </c>
      <c r="D149" s="259"/>
      <c r="E149" s="259"/>
      <c r="F149" s="259"/>
      <c r="G149" s="259"/>
      <c r="H149" s="160">
        <v>161</v>
      </c>
      <c r="I149" s="161"/>
      <c r="J149" s="161"/>
      <c r="K149" s="158">
        <f t="shared" si="3"/>
        <v>0</v>
      </c>
      <c r="L149" s="162"/>
    </row>
    <row r="150" spans="2:16">
      <c r="B150" s="159" t="s">
        <v>548</v>
      </c>
      <c r="C150" s="259" t="s">
        <v>549</v>
      </c>
      <c r="D150" s="259"/>
      <c r="E150" s="259"/>
      <c r="F150" s="259"/>
      <c r="G150" s="259"/>
      <c r="H150" s="160">
        <v>162</v>
      </c>
      <c r="I150" s="249"/>
      <c r="J150" s="161"/>
      <c r="K150" s="158">
        <f t="shared" si="3"/>
        <v>0</v>
      </c>
      <c r="L150" s="162"/>
    </row>
    <row r="151" spans="2:16">
      <c r="B151" s="159">
        <v>495</v>
      </c>
      <c r="C151" s="259" t="s">
        <v>550</v>
      </c>
      <c r="D151" s="259"/>
      <c r="E151" s="259"/>
      <c r="F151" s="259"/>
      <c r="G151" s="259"/>
      <c r="H151" s="160">
        <v>163</v>
      </c>
      <c r="I151" s="161"/>
      <c r="J151" s="161"/>
      <c r="K151" s="158">
        <f t="shared" si="3"/>
        <v>0</v>
      </c>
      <c r="L151" s="162"/>
    </row>
    <row r="152" spans="2:16">
      <c r="B152" s="156">
        <v>0</v>
      </c>
      <c r="C152" s="256" t="s">
        <v>551</v>
      </c>
      <c r="D152" s="256"/>
      <c r="E152" s="256"/>
      <c r="F152" s="256"/>
      <c r="G152" s="256"/>
      <c r="H152" s="157">
        <v>164</v>
      </c>
      <c r="I152" s="158">
        <f>I89+I123+I114</f>
        <v>7257683</v>
      </c>
      <c r="J152" s="158">
        <f>J89+J123+J114</f>
        <v>0</v>
      </c>
      <c r="K152" s="158">
        <f t="shared" si="3"/>
        <v>7257683</v>
      </c>
      <c r="L152" s="158">
        <f>L89+L123+L114</f>
        <v>6784657</v>
      </c>
    </row>
    <row r="153" spans="2:16">
      <c r="B153" s="156" t="s">
        <v>552</v>
      </c>
      <c r="C153" s="256" t="s">
        <v>553</v>
      </c>
      <c r="D153" s="256"/>
      <c r="E153" s="256"/>
      <c r="F153" s="256"/>
      <c r="G153" s="256"/>
      <c r="H153" s="157">
        <v>165</v>
      </c>
      <c r="I153" s="158"/>
      <c r="J153" s="158"/>
      <c r="K153" s="158">
        <f t="shared" si="3"/>
        <v>0</v>
      </c>
      <c r="L153" s="163"/>
    </row>
    <row r="154" spans="2:16">
      <c r="B154" s="156">
        <v>0</v>
      </c>
      <c r="C154" s="256" t="s">
        <v>554</v>
      </c>
      <c r="D154" s="256"/>
      <c r="E154" s="256"/>
      <c r="F154" s="256"/>
      <c r="G154" s="256"/>
      <c r="H154" s="157">
        <v>166</v>
      </c>
      <c r="I154" s="158">
        <f>I152+I153</f>
        <v>7257683</v>
      </c>
      <c r="J154" s="158">
        <f>J152+J153</f>
        <v>0</v>
      </c>
      <c r="K154" s="158">
        <f t="shared" si="3"/>
        <v>7257683</v>
      </c>
      <c r="L154" s="158">
        <f>L152+L153</f>
        <v>6784657</v>
      </c>
      <c r="P154" s="250">
        <f>K83-K154</f>
        <v>0</v>
      </c>
    </row>
    <row r="156" spans="2:16" ht="13.5" thickBot="1">
      <c r="B156" s="205" t="s">
        <v>148</v>
      </c>
      <c r="C156" s="206" t="s">
        <v>165</v>
      </c>
      <c r="G156" s="257" t="s">
        <v>151</v>
      </c>
      <c r="H156" s="258"/>
      <c r="I156" s="258"/>
      <c r="J156" s="252"/>
      <c r="K156" s="253"/>
      <c r="L156" s="253"/>
    </row>
    <row r="157" spans="2:16" ht="13.5" thickBot="1">
      <c r="B157" s="205" t="s">
        <v>149</v>
      </c>
      <c r="C157" s="236" t="s">
        <v>688</v>
      </c>
      <c r="E157" s="206" t="s">
        <v>150</v>
      </c>
      <c r="G157" s="257" t="s">
        <v>152</v>
      </c>
      <c r="H157" s="258"/>
      <c r="I157" s="258"/>
      <c r="J157" s="254" t="s">
        <v>176</v>
      </c>
      <c r="K157" s="255"/>
      <c r="L157" s="255"/>
    </row>
  </sheetData>
  <mergeCells count="164">
    <mergeCell ref="H14:H15"/>
    <mergeCell ref="I14:K14"/>
    <mergeCell ref="L14:L15"/>
    <mergeCell ref="C16:G16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B14:B15"/>
    <mergeCell ref="C14:G15"/>
    <mergeCell ref="C17:G17"/>
    <mergeCell ref="C18:G18"/>
    <mergeCell ref="C19:G19"/>
    <mergeCell ref="C20:G20"/>
    <mergeCell ref="C31:G31"/>
    <mergeCell ref="C32:G32"/>
    <mergeCell ref="C45:G45"/>
    <mergeCell ref="C46:G46"/>
    <mergeCell ref="C35:G35"/>
    <mergeCell ref="C36:G36"/>
    <mergeCell ref="C37:G37"/>
    <mergeCell ref="C38:G38"/>
    <mergeCell ref="C39:G39"/>
    <mergeCell ref="C40:G40"/>
    <mergeCell ref="C33:G33"/>
    <mergeCell ref="C34:G34"/>
    <mergeCell ref="C41:G41"/>
    <mergeCell ref="C42:G42"/>
    <mergeCell ref="C43:G43"/>
    <mergeCell ref="C44:G44"/>
    <mergeCell ref="C57:G57"/>
    <mergeCell ref="C58:G58"/>
    <mergeCell ref="C47:G47"/>
    <mergeCell ref="C48:G48"/>
    <mergeCell ref="C49:G49"/>
    <mergeCell ref="C50:G50"/>
    <mergeCell ref="C59:G59"/>
    <mergeCell ref="C60:G60"/>
    <mergeCell ref="C61:G61"/>
    <mergeCell ref="C62:G62"/>
    <mergeCell ref="C63:G63"/>
    <mergeCell ref="C64:G64"/>
    <mergeCell ref="C65:G65"/>
    <mergeCell ref="C66:G66"/>
    <mergeCell ref="C51:G51"/>
    <mergeCell ref="C52:G52"/>
    <mergeCell ref="C53:G53"/>
    <mergeCell ref="C54:G54"/>
    <mergeCell ref="C55:G55"/>
    <mergeCell ref="C56:G56"/>
    <mergeCell ref="B85:B86"/>
    <mergeCell ref="C85:G86"/>
    <mergeCell ref="C81:G81"/>
    <mergeCell ref="C82:G82"/>
    <mergeCell ref="C67:G67"/>
    <mergeCell ref="C68:G68"/>
    <mergeCell ref="C75:G75"/>
    <mergeCell ref="C76:G76"/>
    <mergeCell ref="C77:G77"/>
    <mergeCell ref="C78:G78"/>
    <mergeCell ref="C71:G71"/>
    <mergeCell ref="C72:G72"/>
    <mergeCell ref="C73:G73"/>
    <mergeCell ref="C74:G74"/>
    <mergeCell ref="C69:G69"/>
    <mergeCell ref="C70:G70"/>
    <mergeCell ref="L85:L86"/>
    <mergeCell ref="C87:G87"/>
    <mergeCell ref="I87:J87"/>
    <mergeCell ref="C88:G88"/>
    <mergeCell ref="C89:G89"/>
    <mergeCell ref="C90:G90"/>
    <mergeCell ref="I85:J86"/>
    <mergeCell ref="K85:K86"/>
    <mergeCell ref="C79:G79"/>
    <mergeCell ref="C80:G80"/>
    <mergeCell ref="C83:G83"/>
    <mergeCell ref="C91:G91"/>
    <mergeCell ref="C92:G92"/>
    <mergeCell ref="C93:G93"/>
    <mergeCell ref="H85:H86"/>
    <mergeCell ref="C94:G94"/>
    <mergeCell ref="C107:G107"/>
    <mergeCell ref="C106:G106"/>
    <mergeCell ref="C95:G95"/>
    <mergeCell ref="C96:G96"/>
    <mergeCell ref="C114:G114"/>
    <mergeCell ref="C115:G115"/>
    <mergeCell ref="C108:G108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J3:L3"/>
    <mergeCell ref="B10:L10"/>
    <mergeCell ref="B11:L11"/>
    <mergeCell ref="B4:D4"/>
    <mergeCell ref="B5:E5"/>
    <mergeCell ref="C6:D6"/>
    <mergeCell ref="C7:D7"/>
    <mergeCell ref="C127:G127"/>
    <mergeCell ref="C128:G128"/>
    <mergeCell ref="C116:G116"/>
    <mergeCell ref="C117:G117"/>
    <mergeCell ref="C121:G121"/>
    <mergeCell ref="C122:G122"/>
    <mergeCell ref="C123:G123"/>
    <mergeCell ref="C124:G124"/>
    <mergeCell ref="C125:G125"/>
    <mergeCell ref="C126:G126"/>
    <mergeCell ref="C119:G119"/>
    <mergeCell ref="C118:G118"/>
    <mergeCell ref="C120:G120"/>
    <mergeCell ref="C109:G109"/>
    <mergeCell ref="C110:G110"/>
    <mergeCell ref="C111:G111"/>
    <mergeCell ref="C112:G112"/>
    <mergeCell ref="J4:K4"/>
    <mergeCell ref="C140:G140"/>
    <mergeCell ref="J5:K5"/>
    <mergeCell ref="C144:G144"/>
    <mergeCell ref="C151:G151"/>
    <mergeCell ref="C152:G152"/>
    <mergeCell ref="J6:K6"/>
    <mergeCell ref="B12:L12"/>
    <mergeCell ref="I13:L13"/>
    <mergeCell ref="C145:G145"/>
    <mergeCell ref="C137:G137"/>
    <mergeCell ref="C138:G138"/>
    <mergeCell ref="C143:G143"/>
    <mergeCell ref="C129:G129"/>
    <mergeCell ref="C130:G130"/>
    <mergeCell ref="C142:G142"/>
    <mergeCell ref="C132:G132"/>
    <mergeCell ref="C133:G133"/>
    <mergeCell ref="C134:G134"/>
    <mergeCell ref="C135:G135"/>
    <mergeCell ref="C136:G136"/>
    <mergeCell ref="C131:G131"/>
    <mergeCell ref="C141:G141"/>
    <mergeCell ref="C113:G113"/>
    <mergeCell ref="J156:L156"/>
    <mergeCell ref="J157:L157"/>
    <mergeCell ref="C154:G154"/>
    <mergeCell ref="G156:I156"/>
    <mergeCell ref="G157:I157"/>
    <mergeCell ref="C146:G146"/>
    <mergeCell ref="C139:G139"/>
    <mergeCell ref="C153:G153"/>
    <mergeCell ref="C147:G147"/>
    <mergeCell ref="C148:G148"/>
    <mergeCell ref="C149:G149"/>
    <mergeCell ref="C150:G150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 Dozvoljen je unos negativnih brojeva za AOP 110." prompt="Unose se vrijednosti u konvertibilnim markama, bez decimalnih mjesta. Dozvoljen je unos negativnih brojeva za AOP 110." sqref="L9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_x000a_Polje se automatski računa u skladu sa formulom." sqref="L56:L57 L83 I83:J83 I81:J81 I79:J79 K39:K63 K74:K83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3 L91:L97 L139:L151 L134:L137 L125:L131 L115:L122 L112:L113 L107:L110 L100:L105 L82 I82:J82 L80 I80:J80 L74:L78 I74:J78 L65:L72 I65:J72 L58:L63 I58:J63 L50:L55 I50:J55 L39:L47 I39:J47 L33:L37 I33:J37 L26:L31 I26:J31 L20:L24 I22:J24">
      <formula1>0</formula1>
    </dataValidation>
  </dataValidations>
  <pageMargins left="0.23622047244094491" right="0.23622047244094491" top="0.28000000000000003" bottom="0.34" header="0.25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4"/>
  <sheetViews>
    <sheetView topLeftCell="B1" workbookViewId="0">
      <selection activeCell="F146" sqref="F146"/>
    </sheetView>
  </sheetViews>
  <sheetFormatPr defaultRowHeight="12.75"/>
  <cols>
    <col min="1" max="1" width="0.85546875" customWidth="1"/>
    <col min="2" max="2" width="17" customWidth="1"/>
    <col min="3" max="3" width="56.28515625" customWidth="1"/>
    <col min="4" max="4" width="4.5703125" customWidth="1"/>
    <col min="5" max="5" width="4.28515625" customWidth="1"/>
    <col min="6" max="6" width="10" customWidth="1"/>
    <col min="7" max="7" width="5.5703125" customWidth="1"/>
    <col min="9" max="9" width="12.7109375" customWidth="1"/>
    <col min="10" max="10" width="13.7109375" customWidth="1"/>
    <col min="11" max="11" width="5.140625" customWidth="1"/>
  </cols>
  <sheetData>
    <row r="1" spans="2:11">
      <c r="B1" s="195" t="s">
        <v>140</v>
      </c>
      <c r="C1" s="308" t="s">
        <v>158</v>
      </c>
      <c r="D1" s="308"/>
      <c r="E1" s="197"/>
      <c r="H1" s="201" t="s">
        <v>146</v>
      </c>
      <c r="I1" s="203" t="s">
        <v>141</v>
      </c>
      <c r="J1" s="203"/>
    </row>
    <row r="2" spans="2:11">
      <c r="B2" s="195" t="s">
        <v>142</v>
      </c>
      <c r="C2" s="308" t="s">
        <v>174</v>
      </c>
      <c r="D2" s="308"/>
      <c r="E2" s="198"/>
      <c r="H2" s="197"/>
      <c r="I2" s="265" t="s">
        <v>160</v>
      </c>
      <c r="J2" s="265"/>
      <c r="K2" s="265"/>
    </row>
    <row r="3" spans="2:11">
      <c r="B3" s="267" t="s">
        <v>143</v>
      </c>
      <c r="C3" s="267"/>
      <c r="D3" s="267"/>
      <c r="E3" s="199"/>
      <c r="H3" s="197"/>
      <c r="I3" s="311" t="s">
        <v>147</v>
      </c>
      <c r="J3" s="311"/>
      <c r="K3" s="311"/>
    </row>
    <row r="4" spans="2:11">
      <c r="B4" s="267"/>
      <c r="C4" s="267"/>
      <c r="D4" s="267"/>
      <c r="E4" s="199"/>
      <c r="H4" s="197"/>
      <c r="I4" s="311" t="s">
        <v>147</v>
      </c>
      <c r="J4" s="311"/>
      <c r="K4" s="311"/>
    </row>
    <row r="5" spans="2:11">
      <c r="B5" s="268" t="s">
        <v>175</v>
      </c>
      <c r="C5" s="268"/>
      <c r="D5" s="268"/>
      <c r="E5" s="268"/>
      <c r="H5" s="197"/>
      <c r="I5" s="311" t="s">
        <v>147</v>
      </c>
      <c r="J5" s="311"/>
      <c r="K5" s="311"/>
    </row>
    <row r="6" spans="2:11" ht="13.5" thickBot="1">
      <c r="B6" s="195" t="s">
        <v>144</v>
      </c>
      <c r="C6" s="308" t="s">
        <v>89</v>
      </c>
      <c r="D6" s="308"/>
      <c r="E6" s="195"/>
      <c r="H6" s="197"/>
      <c r="I6" s="309" t="s">
        <v>147</v>
      </c>
      <c r="J6" s="309"/>
      <c r="K6" s="309"/>
    </row>
    <row r="7" spans="2:11">
      <c r="B7" s="195" t="s">
        <v>145</v>
      </c>
      <c r="C7" s="308" t="s">
        <v>159</v>
      </c>
      <c r="D7" s="308"/>
      <c r="E7" s="200"/>
      <c r="H7" s="200"/>
      <c r="I7" s="202"/>
      <c r="J7" s="202"/>
    </row>
    <row r="9" spans="2:11" ht="15.75">
      <c r="B9" s="266" t="s">
        <v>153</v>
      </c>
      <c r="C9" s="266"/>
      <c r="D9" s="266"/>
      <c r="E9" s="266"/>
      <c r="F9" s="266"/>
      <c r="G9" s="266"/>
      <c r="H9" s="266"/>
      <c r="I9" s="266"/>
      <c r="J9" s="266"/>
    </row>
    <row r="10" spans="2:11">
      <c r="B10" s="262" t="s">
        <v>154</v>
      </c>
      <c r="C10" s="262"/>
      <c r="D10" s="262"/>
      <c r="E10" s="262"/>
      <c r="F10" s="262"/>
      <c r="G10" s="262"/>
      <c r="H10" s="262"/>
      <c r="I10" s="262"/>
      <c r="J10" s="262"/>
    </row>
    <row r="11" spans="2:11">
      <c r="B11" s="262" t="s">
        <v>690</v>
      </c>
      <c r="C11" s="262"/>
      <c r="D11" s="262"/>
      <c r="E11" s="262"/>
      <c r="F11" s="262"/>
      <c r="G11" s="262"/>
      <c r="H11" s="262"/>
      <c r="I11" s="262"/>
      <c r="J11" s="262"/>
    </row>
    <row r="12" spans="2:11">
      <c r="B12" s="207"/>
      <c r="C12" s="207"/>
      <c r="D12" s="207"/>
      <c r="E12" s="207"/>
      <c r="F12" s="207"/>
      <c r="G12" s="207"/>
      <c r="H12" s="310"/>
      <c r="I12" s="310"/>
      <c r="J12" s="310"/>
    </row>
    <row r="13" spans="2:11">
      <c r="B13" s="312" t="s">
        <v>343</v>
      </c>
      <c r="C13" s="299" t="s">
        <v>344</v>
      </c>
      <c r="D13" s="299"/>
      <c r="E13" s="299"/>
      <c r="F13" s="299"/>
      <c r="G13" s="299"/>
      <c r="H13" s="270" t="s">
        <v>345</v>
      </c>
      <c r="I13" s="299" t="s">
        <v>555</v>
      </c>
      <c r="J13" s="316"/>
    </row>
    <row r="14" spans="2:11" ht="25.5">
      <c r="B14" s="313"/>
      <c r="C14" s="314"/>
      <c r="D14" s="314"/>
      <c r="E14" s="314"/>
      <c r="F14" s="314"/>
      <c r="G14" s="314"/>
      <c r="H14" s="315"/>
      <c r="I14" s="20" t="s">
        <v>556</v>
      </c>
      <c r="J14" s="231" t="s">
        <v>557</v>
      </c>
    </row>
    <row r="15" spans="2:11">
      <c r="B15" s="232">
        <v>1</v>
      </c>
      <c r="C15" s="301">
        <v>2</v>
      </c>
      <c r="D15" s="301"/>
      <c r="E15" s="301"/>
      <c r="F15" s="301"/>
      <c r="G15" s="301"/>
      <c r="H15" s="233">
        <v>3</v>
      </c>
      <c r="I15" s="233">
        <v>4</v>
      </c>
      <c r="J15" s="234">
        <v>5</v>
      </c>
    </row>
    <row r="16" spans="2:11">
      <c r="B16" s="209">
        <v>0</v>
      </c>
      <c r="C16" s="317" t="s">
        <v>214</v>
      </c>
      <c r="D16" s="317"/>
      <c r="E16" s="317"/>
      <c r="F16" s="317"/>
      <c r="G16" s="317"/>
      <c r="H16" s="210">
        <v>0</v>
      </c>
      <c r="I16" s="211"/>
      <c r="J16" s="212"/>
    </row>
    <row r="17" spans="2:10">
      <c r="B17" s="213">
        <v>0</v>
      </c>
      <c r="C17" s="303" t="s">
        <v>215</v>
      </c>
      <c r="D17" s="303"/>
      <c r="E17" s="303"/>
      <c r="F17" s="303"/>
      <c r="G17" s="303"/>
      <c r="H17" s="154">
        <v>201</v>
      </c>
      <c r="I17" s="165">
        <f>I18+I22+I26+I27-I28+I29-I30+I31</f>
        <v>194781</v>
      </c>
      <c r="J17" s="165">
        <f>J18+J22+J26+J27-J28+J29-J30+J31</f>
        <v>196667</v>
      </c>
    </row>
    <row r="18" spans="2:10">
      <c r="B18" s="214">
        <v>60</v>
      </c>
      <c r="C18" s="302" t="s">
        <v>216</v>
      </c>
      <c r="D18" s="302"/>
      <c r="E18" s="302"/>
      <c r="F18" s="302"/>
      <c r="G18" s="302"/>
      <c r="H18" s="155">
        <v>202</v>
      </c>
      <c r="I18" s="167">
        <f>I19+I20+I21</f>
        <v>0</v>
      </c>
      <c r="J18" s="190">
        <v>0</v>
      </c>
    </row>
    <row r="19" spans="2:10">
      <c r="B19" s="214">
        <v>600</v>
      </c>
      <c r="C19" s="302" t="s">
        <v>217</v>
      </c>
      <c r="D19" s="302"/>
      <c r="E19" s="302"/>
      <c r="F19" s="302"/>
      <c r="G19" s="302"/>
      <c r="H19" s="155">
        <v>203</v>
      </c>
      <c r="I19" s="166"/>
      <c r="J19" s="189"/>
    </row>
    <row r="20" spans="2:10">
      <c r="B20" s="214" t="s">
        <v>218</v>
      </c>
      <c r="C20" s="302" t="s">
        <v>219</v>
      </c>
      <c r="D20" s="302"/>
      <c r="E20" s="302"/>
      <c r="F20" s="302"/>
      <c r="G20" s="302"/>
      <c r="H20" s="155">
        <v>204</v>
      </c>
      <c r="I20" s="166"/>
      <c r="J20" s="189"/>
    </row>
    <row r="21" spans="2:10">
      <c r="B21" s="214">
        <v>604</v>
      </c>
      <c r="C21" s="302" t="s">
        <v>220</v>
      </c>
      <c r="D21" s="302"/>
      <c r="E21" s="302"/>
      <c r="F21" s="302"/>
      <c r="G21" s="302"/>
      <c r="H21" s="155">
        <v>205</v>
      </c>
      <c r="I21" s="166"/>
      <c r="J21" s="189"/>
    </row>
    <row r="22" spans="2:10">
      <c r="B22" s="214">
        <v>61</v>
      </c>
      <c r="C22" s="302" t="s">
        <v>221</v>
      </c>
      <c r="D22" s="302"/>
      <c r="E22" s="302"/>
      <c r="F22" s="302"/>
      <c r="G22" s="302"/>
      <c r="H22" s="155">
        <v>206</v>
      </c>
      <c r="I22" s="167">
        <f>I23+I24+I25</f>
        <v>174450</v>
      </c>
      <c r="J22" s="190">
        <f>J23+J24+J25</f>
        <v>181429</v>
      </c>
    </row>
    <row r="23" spans="2:10">
      <c r="B23" s="214">
        <v>610</v>
      </c>
      <c r="C23" s="302" t="s">
        <v>222</v>
      </c>
      <c r="D23" s="302"/>
      <c r="E23" s="302"/>
      <c r="F23" s="302"/>
      <c r="G23" s="302"/>
      <c r="H23" s="155">
        <v>207</v>
      </c>
      <c r="I23" s="166"/>
      <c r="J23" s="189"/>
    </row>
    <row r="24" spans="2:10">
      <c r="B24" s="214" t="s">
        <v>223</v>
      </c>
      <c r="C24" s="302" t="s">
        <v>224</v>
      </c>
      <c r="D24" s="302"/>
      <c r="E24" s="302"/>
      <c r="F24" s="302"/>
      <c r="G24" s="302"/>
      <c r="H24" s="155">
        <v>208</v>
      </c>
      <c r="I24" s="166">
        <v>174450</v>
      </c>
      <c r="J24" s="189">
        <v>181429</v>
      </c>
    </row>
    <row r="25" spans="2:10">
      <c r="B25" s="214">
        <v>614</v>
      </c>
      <c r="C25" s="302" t="s">
        <v>225</v>
      </c>
      <c r="D25" s="302"/>
      <c r="E25" s="302"/>
      <c r="F25" s="302"/>
      <c r="G25" s="302"/>
      <c r="H25" s="155">
        <v>209</v>
      </c>
      <c r="I25" s="166"/>
      <c r="J25" s="189"/>
    </row>
    <row r="26" spans="2:10">
      <c r="B26" s="214">
        <v>62</v>
      </c>
      <c r="C26" s="302" t="s">
        <v>226</v>
      </c>
      <c r="D26" s="302"/>
      <c r="E26" s="302"/>
      <c r="F26" s="302"/>
      <c r="G26" s="302"/>
      <c r="H26" s="155">
        <v>210</v>
      </c>
      <c r="I26" s="166"/>
      <c r="J26" s="189"/>
    </row>
    <row r="27" spans="2:10">
      <c r="B27" s="214">
        <v>630</v>
      </c>
      <c r="C27" s="302" t="s">
        <v>227</v>
      </c>
      <c r="D27" s="302"/>
      <c r="E27" s="302"/>
      <c r="F27" s="302"/>
      <c r="G27" s="302"/>
      <c r="H27" s="155">
        <v>211</v>
      </c>
      <c r="I27" s="166"/>
      <c r="J27" s="189"/>
    </row>
    <row r="28" spans="2:10">
      <c r="B28" s="214">
        <v>631</v>
      </c>
      <c r="C28" s="302" t="s">
        <v>228</v>
      </c>
      <c r="D28" s="302"/>
      <c r="E28" s="302"/>
      <c r="F28" s="302"/>
      <c r="G28" s="302"/>
      <c r="H28" s="155">
        <v>212</v>
      </c>
      <c r="I28" s="166"/>
      <c r="J28" s="189"/>
    </row>
    <row r="29" spans="2:10">
      <c r="B29" s="214" t="s">
        <v>229</v>
      </c>
      <c r="C29" s="302" t="s">
        <v>230</v>
      </c>
      <c r="D29" s="302"/>
      <c r="E29" s="302"/>
      <c r="F29" s="302"/>
      <c r="G29" s="302"/>
      <c r="H29" s="155">
        <v>213</v>
      </c>
      <c r="I29" s="166"/>
      <c r="J29" s="189"/>
    </row>
    <row r="30" spans="2:10">
      <c r="B30" s="214" t="s">
        <v>231</v>
      </c>
      <c r="C30" s="302" t="s">
        <v>232</v>
      </c>
      <c r="D30" s="302"/>
      <c r="E30" s="302"/>
      <c r="F30" s="302"/>
      <c r="G30" s="302"/>
      <c r="H30" s="155">
        <v>214</v>
      </c>
      <c r="I30" s="166"/>
      <c r="J30" s="189"/>
    </row>
    <row r="31" spans="2:10">
      <c r="B31" s="214" t="s">
        <v>233</v>
      </c>
      <c r="C31" s="302" t="s">
        <v>234</v>
      </c>
      <c r="D31" s="302"/>
      <c r="E31" s="302"/>
      <c r="F31" s="302"/>
      <c r="G31" s="302"/>
      <c r="H31" s="155">
        <v>215</v>
      </c>
      <c r="I31" s="166">
        <v>20331</v>
      </c>
      <c r="J31" s="189">
        <v>15238</v>
      </c>
    </row>
    <row r="32" spans="2:10">
      <c r="B32" s="213">
        <v>0</v>
      </c>
      <c r="C32" s="303" t="s">
        <v>235</v>
      </c>
      <c r="D32" s="303"/>
      <c r="E32" s="303"/>
      <c r="F32" s="303"/>
      <c r="G32" s="303"/>
      <c r="H32" s="154">
        <v>216</v>
      </c>
      <c r="I32" s="165">
        <f>I33+I34+I35+I38+I39+I42+I43+I44</f>
        <v>141464</v>
      </c>
      <c r="J32" s="188">
        <f>J33+J34+J35+J38+J39+J42+J43+J44</f>
        <v>129180</v>
      </c>
    </row>
    <row r="33" spans="2:10">
      <c r="B33" s="214" t="s">
        <v>236</v>
      </c>
      <c r="C33" s="302" t="s">
        <v>237</v>
      </c>
      <c r="D33" s="302"/>
      <c r="E33" s="302"/>
      <c r="F33" s="302"/>
      <c r="G33" s="302"/>
      <c r="H33" s="155">
        <v>217</v>
      </c>
      <c r="I33" s="166"/>
      <c r="J33" s="189"/>
    </row>
    <row r="34" spans="2:10">
      <c r="B34" s="214" t="s">
        <v>238</v>
      </c>
      <c r="C34" s="302" t="s">
        <v>239</v>
      </c>
      <c r="D34" s="302"/>
      <c r="E34" s="302"/>
      <c r="F34" s="302"/>
      <c r="G34" s="302"/>
      <c r="H34" s="155">
        <v>218</v>
      </c>
      <c r="I34" s="166">
        <v>2661</v>
      </c>
      <c r="J34" s="189">
        <v>1995</v>
      </c>
    </row>
    <row r="35" spans="2:10">
      <c r="B35" s="214">
        <v>52</v>
      </c>
      <c r="C35" s="302" t="s">
        <v>240</v>
      </c>
      <c r="D35" s="302"/>
      <c r="E35" s="302"/>
      <c r="F35" s="302"/>
      <c r="G35" s="302"/>
      <c r="H35" s="155">
        <v>219</v>
      </c>
      <c r="I35" s="167">
        <f>I36+I37</f>
        <v>101460</v>
      </c>
      <c r="J35" s="190">
        <f>J36+J37</f>
        <v>102367</v>
      </c>
    </row>
    <row r="36" spans="2:10">
      <c r="B36" s="214" t="s">
        <v>241</v>
      </c>
      <c r="C36" s="302" t="s">
        <v>242</v>
      </c>
      <c r="D36" s="302"/>
      <c r="E36" s="302"/>
      <c r="F36" s="302"/>
      <c r="G36" s="302"/>
      <c r="H36" s="155">
        <v>220</v>
      </c>
      <c r="I36" s="166">
        <v>101460</v>
      </c>
      <c r="J36" s="189">
        <v>93598</v>
      </c>
    </row>
    <row r="37" spans="2:10">
      <c r="B37" s="214" t="s">
        <v>243</v>
      </c>
      <c r="C37" s="302" t="s">
        <v>244</v>
      </c>
      <c r="D37" s="302"/>
      <c r="E37" s="302"/>
      <c r="F37" s="302"/>
      <c r="G37" s="302"/>
      <c r="H37" s="155">
        <v>221</v>
      </c>
      <c r="I37" s="166"/>
      <c r="J37" s="189">
        <v>8769</v>
      </c>
    </row>
    <row r="38" spans="2:10">
      <c r="B38" s="214" t="s">
        <v>245</v>
      </c>
      <c r="C38" s="302" t="s">
        <v>246</v>
      </c>
      <c r="D38" s="302"/>
      <c r="E38" s="302"/>
      <c r="F38" s="302"/>
      <c r="G38" s="302"/>
      <c r="H38" s="155">
        <v>222</v>
      </c>
      <c r="I38" s="166">
        <f>1725+842+4300+3529</f>
        <v>10396</v>
      </c>
      <c r="J38" s="189">
        <v>10137</v>
      </c>
    </row>
    <row r="39" spans="2:10">
      <c r="B39" s="214">
        <v>54</v>
      </c>
      <c r="C39" s="302" t="s">
        <v>247</v>
      </c>
      <c r="D39" s="302"/>
      <c r="E39" s="302"/>
      <c r="F39" s="302"/>
      <c r="G39" s="302"/>
      <c r="H39" s="155">
        <v>223</v>
      </c>
      <c r="I39" s="167">
        <f>I40+I41</f>
        <v>0</v>
      </c>
      <c r="J39" s="190">
        <f>J40+J41</f>
        <v>0</v>
      </c>
    </row>
    <row r="40" spans="2:10">
      <c r="B40" s="214">
        <v>540</v>
      </c>
      <c r="C40" s="302" t="s">
        <v>248</v>
      </c>
      <c r="D40" s="302"/>
      <c r="E40" s="302"/>
      <c r="F40" s="302"/>
      <c r="G40" s="302"/>
      <c r="H40" s="155">
        <v>224</v>
      </c>
      <c r="I40" s="166">
        <v>0</v>
      </c>
      <c r="J40" s="189">
        <v>0</v>
      </c>
    </row>
    <row r="41" spans="2:10">
      <c r="B41" s="214">
        <v>541</v>
      </c>
      <c r="C41" s="302" t="s">
        <v>249</v>
      </c>
      <c r="D41" s="302"/>
      <c r="E41" s="302"/>
      <c r="F41" s="302"/>
      <c r="G41" s="302"/>
      <c r="H41" s="155">
        <v>225</v>
      </c>
      <c r="I41" s="166">
        <v>0</v>
      </c>
      <c r="J41" s="189">
        <v>0</v>
      </c>
    </row>
    <row r="42" spans="2:10">
      <c r="B42" s="214" t="s">
        <v>250</v>
      </c>
      <c r="C42" s="302" t="s">
        <v>251</v>
      </c>
      <c r="D42" s="302"/>
      <c r="E42" s="302"/>
      <c r="F42" s="302"/>
      <c r="G42" s="302"/>
      <c r="H42" s="155">
        <v>226</v>
      </c>
      <c r="I42" s="166">
        <f>14697+178+5048+3362</f>
        <v>23285</v>
      </c>
      <c r="J42" s="189">
        <v>9487</v>
      </c>
    </row>
    <row r="43" spans="2:10">
      <c r="B43" s="214">
        <v>555</v>
      </c>
      <c r="C43" s="302" t="s">
        <v>252</v>
      </c>
      <c r="D43" s="302"/>
      <c r="E43" s="302"/>
      <c r="F43" s="302"/>
      <c r="G43" s="302"/>
      <c r="H43" s="155">
        <v>227</v>
      </c>
      <c r="I43" s="166">
        <v>3600</v>
      </c>
      <c r="J43" s="189">
        <v>5100</v>
      </c>
    </row>
    <row r="44" spans="2:10">
      <c r="B44" s="214">
        <v>556</v>
      </c>
      <c r="C44" s="302" t="s">
        <v>253</v>
      </c>
      <c r="D44" s="302"/>
      <c r="E44" s="302"/>
      <c r="F44" s="302"/>
      <c r="G44" s="302"/>
      <c r="H44" s="155">
        <v>228</v>
      </c>
      <c r="I44" s="166">
        <v>62</v>
      </c>
      <c r="J44" s="189">
        <v>94</v>
      </c>
    </row>
    <row r="45" spans="2:10">
      <c r="B45" s="213">
        <v>0</v>
      </c>
      <c r="C45" s="303" t="s">
        <v>254</v>
      </c>
      <c r="D45" s="303"/>
      <c r="E45" s="303"/>
      <c r="F45" s="303"/>
      <c r="G45" s="303"/>
      <c r="H45" s="154">
        <v>229</v>
      </c>
      <c r="I45" s="165">
        <f>I17-I32</f>
        <v>53317</v>
      </c>
      <c r="J45" s="165">
        <f>J17-J32</f>
        <v>67487</v>
      </c>
    </row>
    <row r="46" spans="2:10">
      <c r="B46" s="213">
        <v>0</v>
      </c>
      <c r="C46" s="303" t="s">
        <v>255</v>
      </c>
      <c r="D46" s="303"/>
      <c r="E46" s="303"/>
      <c r="F46" s="303"/>
      <c r="G46" s="303"/>
      <c r="H46" s="154">
        <v>230</v>
      </c>
      <c r="I46" s="165">
        <v>0</v>
      </c>
      <c r="J46" s="165">
        <v>0</v>
      </c>
    </row>
    <row r="47" spans="2:10">
      <c r="B47" s="213">
        <v>0</v>
      </c>
      <c r="C47" s="303" t="s">
        <v>256</v>
      </c>
      <c r="D47" s="303"/>
      <c r="E47" s="303"/>
      <c r="F47" s="303"/>
      <c r="G47" s="303"/>
      <c r="H47" s="154">
        <v>0</v>
      </c>
      <c r="I47" s="165"/>
      <c r="J47" s="188"/>
    </row>
    <row r="48" spans="2:10">
      <c r="B48" s="213">
        <v>66</v>
      </c>
      <c r="C48" s="303" t="s">
        <v>257</v>
      </c>
      <c r="D48" s="303"/>
      <c r="E48" s="303"/>
      <c r="F48" s="303"/>
      <c r="G48" s="303"/>
      <c r="H48" s="154">
        <v>231</v>
      </c>
      <c r="I48" s="165">
        <f>I49+I50+I51+I52+I53+I54</f>
        <v>74882</v>
      </c>
      <c r="J48" s="165">
        <f>J49+J50+J51+J52+J53+J54</f>
        <v>42302</v>
      </c>
    </row>
    <row r="49" spans="2:10">
      <c r="B49" s="214">
        <v>660</v>
      </c>
      <c r="C49" s="302" t="s">
        <v>258</v>
      </c>
      <c r="D49" s="302"/>
      <c r="E49" s="302"/>
      <c r="F49" s="302"/>
      <c r="G49" s="302"/>
      <c r="H49" s="155">
        <v>232</v>
      </c>
      <c r="I49" s="166"/>
      <c r="J49" s="189"/>
    </row>
    <row r="50" spans="2:10">
      <c r="B50" s="214">
        <v>661</v>
      </c>
      <c r="C50" s="302" t="s">
        <v>259</v>
      </c>
      <c r="D50" s="302"/>
      <c r="E50" s="302"/>
      <c r="F50" s="302"/>
      <c r="G50" s="302"/>
      <c r="H50" s="155">
        <v>233</v>
      </c>
      <c r="I50" s="166">
        <v>14640</v>
      </c>
      <c r="J50" s="189">
        <v>5365</v>
      </c>
    </row>
    <row r="51" spans="2:10">
      <c r="B51" s="214">
        <v>662</v>
      </c>
      <c r="C51" s="302" t="s">
        <v>260</v>
      </c>
      <c r="D51" s="302"/>
      <c r="E51" s="302"/>
      <c r="F51" s="302"/>
      <c r="G51" s="302"/>
      <c r="H51" s="155">
        <v>234</v>
      </c>
      <c r="I51" s="166"/>
      <c r="J51" s="189"/>
    </row>
    <row r="52" spans="2:10">
      <c r="B52" s="214">
        <v>663</v>
      </c>
      <c r="C52" s="302" t="s">
        <v>261</v>
      </c>
      <c r="D52" s="302"/>
      <c r="E52" s="302"/>
      <c r="F52" s="302"/>
      <c r="G52" s="302"/>
      <c r="H52" s="155">
        <v>235</v>
      </c>
      <c r="I52" s="166"/>
      <c r="J52" s="189"/>
    </row>
    <row r="53" spans="2:10">
      <c r="B53" s="214">
        <v>664</v>
      </c>
      <c r="C53" s="302" t="s">
        <v>262</v>
      </c>
      <c r="D53" s="302"/>
      <c r="E53" s="302"/>
      <c r="F53" s="302"/>
      <c r="G53" s="302"/>
      <c r="H53" s="155">
        <v>236</v>
      </c>
      <c r="I53" s="166"/>
      <c r="J53" s="189"/>
    </row>
    <row r="54" spans="2:10">
      <c r="B54" s="214">
        <v>669</v>
      </c>
      <c r="C54" s="302" t="s">
        <v>263</v>
      </c>
      <c r="D54" s="302"/>
      <c r="E54" s="302"/>
      <c r="F54" s="302"/>
      <c r="G54" s="302"/>
      <c r="H54" s="155">
        <v>237</v>
      </c>
      <c r="I54" s="166">
        <v>60242</v>
      </c>
      <c r="J54" s="189">
        <v>36937</v>
      </c>
    </row>
    <row r="55" spans="2:10">
      <c r="B55" s="213">
        <v>56</v>
      </c>
      <c r="C55" s="303" t="s">
        <v>264</v>
      </c>
      <c r="D55" s="303"/>
      <c r="E55" s="303"/>
      <c r="F55" s="303"/>
      <c r="G55" s="303"/>
      <c r="H55" s="154">
        <v>238</v>
      </c>
      <c r="I55" s="165">
        <f>I56+I57+I58+I59+I60</f>
        <v>0</v>
      </c>
      <c r="J55" s="165">
        <f>J56+J57+J58+J59+J60</f>
        <v>0</v>
      </c>
    </row>
    <row r="56" spans="2:10">
      <c r="B56" s="214">
        <v>560</v>
      </c>
      <c r="C56" s="302" t="s">
        <v>265</v>
      </c>
      <c r="D56" s="302"/>
      <c r="E56" s="302"/>
      <c r="F56" s="302"/>
      <c r="G56" s="302"/>
      <c r="H56" s="155">
        <v>239</v>
      </c>
      <c r="I56" s="166"/>
      <c r="J56" s="189"/>
    </row>
    <row r="57" spans="2:10">
      <c r="B57" s="214">
        <v>561</v>
      </c>
      <c r="C57" s="302" t="s">
        <v>266</v>
      </c>
      <c r="D57" s="302"/>
      <c r="E57" s="302"/>
      <c r="F57" s="302"/>
      <c r="G57" s="302"/>
      <c r="H57" s="155">
        <v>240</v>
      </c>
      <c r="I57" s="166"/>
      <c r="J57" s="189"/>
    </row>
    <row r="58" spans="2:10">
      <c r="B58" s="214">
        <v>562</v>
      </c>
      <c r="C58" s="302" t="s">
        <v>267</v>
      </c>
      <c r="D58" s="302"/>
      <c r="E58" s="302"/>
      <c r="F58" s="302"/>
      <c r="G58" s="302"/>
      <c r="H58" s="155">
        <v>241</v>
      </c>
      <c r="I58" s="166"/>
      <c r="J58" s="189"/>
    </row>
    <row r="59" spans="2:10">
      <c r="B59" s="214">
        <v>563</v>
      </c>
      <c r="C59" s="302" t="s">
        <v>268</v>
      </c>
      <c r="D59" s="302"/>
      <c r="E59" s="302"/>
      <c r="F59" s="302"/>
      <c r="G59" s="302"/>
      <c r="H59" s="155">
        <v>242</v>
      </c>
      <c r="I59" s="166"/>
      <c r="J59" s="189"/>
    </row>
    <row r="60" spans="2:10">
      <c r="B60" s="214">
        <v>569</v>
      </c>
      <c r="C60" s="302" t="s">
        <v>269</v>
      </c>
      <c r="D60" s="302"/>
      <c r="E60" s="302"/>
      <c r="F60" s="302"/>
      <c r="G60" s="302"/>
      <c r="H60" s="155">
        <v>243</v>
      </c>
      <c r="I60" s="166"/>
      <c r="J60" s="189"/>
    </row>
    <row r="61" spans="2:10">
      <c r="B61" s="213">
        <v>0</v>
      </c>
      <c r="C61" s="303" t="s">
        <v>270</v>
      </c>
      <c r="D61" s="303"/>
      <c r="E61" s="303"/>
      <c r="F61" s="303"/>
      <c r="G61" s="303"/>
      <c r="H61" s="154">
        <v>244</v>
      </c>
      <c r="I61" s="165">
        <f>I45+I48-I55-I46</f>
        <v>128199</v>
      </c>
      <c r="J61" s="165">
        <f>J45+J48-J55-J46</f>
        <v>109789</v>
      </c>
    </row>
    <row r="62" spans="2:10">
      <c r="B62" s="213">
        <v>0</v>
      </c>
      <c r="C62" s="303" t="s">
        <v>271</v>
      </c>
      <c r="D62" s="303"/>
      <c r="E62" s="303"/>
      <c r="F62" s="303"/>
      <c r="G62" s="303"/>
      <c r="H62" s="154">
        <v>245</v>
      </c>
      <c r="I62" s="165">
        <v>0</v>
      </c>
      <c r="J62" s="188">
        <v>0</v>
      </c>
    </row>
    <row r="63" spans="2:10">
      <c r="B63" s="213">
        <v>0</v>
      </c>
      <c r="C63" s="303" t="s">
        <v>272</v>
      </c>
      <c r="D63" s="303"/>
      <c r="E63" s="303"/>
      <c r="F63" s="303"/>
      <c r="G63" s="303"/>
      <c r="H63" s="154">
        <v>0</v>
      </c>
      <c r="I63" s="165"/>
      <c r="J63" s="188"/>
    </row>
    <row r="64" spans="2:10">
      <c r="B64" s="213">
        <v>67</v>
      </c>
      <c r="C64" s="303" t="s">
        <v>273</v>
      </c>
      <c r="D64" s="303"/>
      <c r="E64" s="303"/>
      <c r="F64" s="303"/>
      <c r="G64" s="303"/>
      <c r="H64" s="154">
        <v>246</v>
      </c>
      <c r="I64" s="165">
        <f>I65+I66+I67+I68+I69+I70+I71+I72+I73+I74</f>
        <v>0</v>
      </c>
      <c r="J64" s="165">
        <f>J65+J66+J67+J68+J69+J70+J71+J72+J73+J74</f>
        <v>0</v>
      </c>
    </row>
    <row r="65" spans="2:10">
      <c r="B65" s="214">
        <v>670</v>
      </c>
      <c r="C65" s="302" t="s">
        <v>274</v>
      </c>
      <c r="D65" s="302"/>
      <c r="E65" s="302"/>
      <c r="F65" s="302"/>
      <c r="G65" s="302"/>
      <c r="H65" s="155">
        <v>247</v>
      </c>
      <c r="I65" s="166"/>
      <c r="J65" s="189"/>
    </row>
    <row r="66" spans="2:10">
      <c r="B66" s="214">
        <v>671</v>
      </c>
      <c r="C66" s="302" t="s">
        <v>275</v>
      </c>
      <c r="D66" s="302"/>
      <c r="E66" s="302"/>
      <c r="F66" s="302"/>
      <c r="G66" s="302"/>
      <c r="H66" s="155">
        <v>248</v>
      </c>
      <c r="I66" s="166"/>
      <c r="J66" s="189"/>
    </row>
    <row r="67" spans="2:10">
      <c r="B67" s="214">
        <v>672</v>
      </c>
      <c r="C67" s="302" t="s">
        <v>276</v>
      </c>
      <c r="D67" s="302"/>
      <c r="E67" s="302"/>
      <c r="F67" s="302"/>
      <c r="G67" s="302"/>
      <c r="H67" s="155">
        <v>249</v>
      </c>
      <c r="I67" s="166"/>
      <c r="J67" s="189"/>
    </row>
    <row r="68" spans="2:10">
      <c r="B68" s="214">
        <v>673</v>
      </c>
      <c r="C68" s="302" t="s">
        <v>277</v>
      </c>
      <c r="D68" s="302"/>
      <c r="E68" s="302"/>
      <c r="F68" s="302"/>
      <c r="G68" s="302"/>
      <c r="H68" s="155">
        <v>250</v>
      </c>
      <c r="I68" s="166"/>
      <c r="J68" s="189"/>
    </row>
    <row r="69" spans="2:10">
      <c r="B69" s="214">
        <v>674</v>
      </c>
      <c r="C69" s="302" t="s">
        <v>278</v>
      </c>
      <c r="D69" s="302"/>
      <c r="E69" s="302"/>
      <c r="F69" s="302"/>
      <c r="G69" s="302"/>
      <c r="H69" s="155">
        <v>251</v>
      </c>
      <c r="I69" s="166"/>
      <c r="J69" s="189"/>
    </row>
    <row r="70" spans="2:10">
      <c r="B70" s="214">
        <v>675</v>
      </c>
      <c r="C70" s="302" t="s">
        <v>279</v>
      </c>
      <c r="D70" s="302"/>
      <c r="E70" s="302"/>
      <c r="F70" s="302"/>
      <c r="G70" s="302"/>
      <c r="H70" s="155">
        <v>252</v>
      </c>
      <c r="I70" s="166"/>
      <c r="J70" s="189"/>
    </row>
    <row r="71" spans="2:10">
      <c r="B71" s="214">
        <v>676</v>
      </c>
      <c r="C71" s="302" t="s">
        <v>280</v>
      </c>
      <c r="D71" s="302"/>
      <c r="E71" s="302"/>
      <c r="F71" s="302"/>
      <c r="G71" s="302"/>
      <c r="H71" s="155">
        <v>253</v>
      </c>
      <c r="I71" s="166"/>
      <c r="J71" s="189"/>
    </row>
    <row r="72" spans="2:10">
      <c r="B72" s="214">
        <v>677</v>
      </c>
      <c r="C72" s="302" t="s">
        <v>281</v>
      </c>
      <c r="D72" s="302"/>
      <c r="E72" s="302"/>
      <c r="F72" s="302"/>
      <c r="G72" s="302"/>
      <c r="H72" s="155">
        <v>254</v>
      </c>
      <c r="I72" s="166"/>
      <c r="J72" s="189"/>
    </row>
    <row r="73" spans="2:10">
      <c r="B73" s="214">
        <v>678</v>
      </c>
      <c r="C73" s="302" t="s">
        <v>282</v>
      </c>
      <c r="D73" s="302"/>
      <c r="E73" s="302"/>
      <c r="F73" s="302"/>
      <c r="G73" s="302"/>
      <c r="H73" s="155">
        <v>255</v>
      </c>
      <c r="I73" s="166"/>
      <c r="J73" s="189"/>
    </row>
    <row r="74" spans="2:10">
      <c r="B74" s="214">
        <v>679</v>
      </c>
      <c r="C74" s="302" t="s">
        <v>283</v>
      </c>
      <c r="D74" s="302"/>
      <c r="E74" s="302"/>
      <c r="F74" s="302"/>
      <c r="G74" s="302"/>
      <c r="H74" s="155">
        <v>256</v>
      </c>
      <c r="I74" s="166"/>
      <c r="J74" s="189"/>
    </row>
    <row r="75" spans="2:10">
      <c r="B75" s="213">
        <v>57</v>
      </c>
      <c r="C75" s="303" t="s">
        <v>284</v>
      </c>
      <c r="D75" s="303"/>
      <c r="E75" s="303"/>
      <c r="F75" s="303"/>
      <c r="G75" s="303"/>
      <c r="H75" s="154">
        <v>257</v>
      </c>
      <c r="I75" s="165">
        <f>I76+I77+I78+I79+I80+I81+I82+I83+I84+I85</f>
        <v>0</v>
      </c>
      <c r="J75" s="188">
        <f>J76+J77+J78+J79+J80+J81+J82+J83+J84+J85</f>
        <v>0</v>
      </c>
    </row>
    <row r="76" spans="2:10">
      <c r="B76" s="214">
        <v>570</v>
      </c>
      <c r="C76" s="302" t="s">
        <v>285</v>
      </c>
      <c r="D76" s="302"/>
      <c r="E76" s="302"/>
      <c r="F76" s="302"/>
      <c r="G76" s="302"/>
      <c r="H76" s="155">
        <v>258</v>
      </c>
      <c r="I76" s="166"/>
      <c r="J76" s="189"/>
    </row>
    <row r="77" spans="2:10">
      <c r="B77" s="214">
        <v>571</v>
      </c>
      <c r="C77" s="302" t="s">
        <v>286</v>
      </c>
      <c r="D77" s="302"/>
      <c r="E77" s="302"/>
      <c r="F77" s="302"/>
      <c r="G77" s="302"/>
      <c r="H77" s="155">
        <v>259</v>
      </c>
      <c r="I77" s="166"/>
      <c r="J77" s="189"/>
    </row>
    <row r="78" spans="2:10">
      <c r="B78" s="214">
        <v>572</v>
      </c>
      <c r="C78" s="302" t="s">
        <v>287</v>
      </c>
      <c r="D78" s="302"/>
      <c r="E78" s="302"/>
      <c r="F78" s="302"/>
      <c r="G78" s="302"/>
      <c r="H78" s="155">
        <v>260</v>
      </c>
      <c r="I78" s="166"/>
      <c r="J78" s="189"/>
    </row>
    <row r="79" spans="2:10">
      <c r="B79" s="214">
        <v>573</v>
      </c>
      <c r="C79" s="302" t="s">
        <v>288</v>
      </c>
      <c r="D79" s="302"/>
      <c r="E79" s="302"/>
      <c r="F79" s="302"/>
      <c r="G79" s="302"/>
      <c r="H79" s="155">
        <v>261</v>
      </c>
      <c r="I79" s="166"/>
      <c r="J79" s="189"/>
    </row>
    <row r="80" spans="2:10">
      <c r="B80" s="214">
        <v>574</v>
      </c>
      <c r="C80" s="302" t="s">
        <v>289</v>
      </c>
      <c r="D80" s="302"/>
      <c r="E80" s="302"/>
      <c r="F80" s="302"/>
      <c r="G80" s="302"/>
      <c r="H80" s="155">
        <v>262</v>
      </c>
      <c r="I80" s="166"/>
      <c r="J80" s="189"/>
    </row>
    <row r="81" spans="2:10">
      <c r="B81" s="214">
        <v>575</v>
      </c>
      <c r="C81" s="302" t="s">
        <v>290</v>
      </c>
      <c r="D81" s="302"/>
      <c r="E81" s="302"/>
      <c r="F81" s="302"/>
      <c r="G81" s="302"/>
      <c r="H81" s="155">
        <v>263</v>
      </c>
      <c r="I81" s="166"/>
      <c r="J81" s="189"/>
    </row>
    <row r="82" spans="2:10">
      <c r="B82" s="214">
        <v>576</v>
      </c>
      <c r="C82" s="302" t="s">
        <v>291</v>
      </c>
      <c r="D82" s="302"/>
      <c r="E82" s="302"/>
      <c r="F82" s="302"/>
      <c r="G82" s="302"/>
      <c r="H82" s="155">
        <v>264</v>
      </c>
      <c r="I82" s="166"/>
      <c r="J82" s="189"/>
    </row>
    <row r="83" spans="2:10">
      <c r="B83" s="214">
        <v>577</v>
      </c>
      <c r="C83" s="302" t="s">
        <v>292</v>
      </c>
      <c r="D83" s="302"/>
      <c r="E83" s="302"/>
      <c r="F83" s="302"/>
      <c r="G83" s="302"/>
      <c r="H83" s="155">
        <v>265</v>
      </c>
      <c r="I83" s="166"/>
      <c r="J83" s="189"/>
    </row>
    <row r="84" spans="2:10">
      <c r="B84" s="214">
        <v>578</v>
      </c>
      <c r="C84" s="302" t="s">
        <v>293</v>
      </c>
      <c r="D84" s="302"/>
      <c r="E84" s="302"/>
      <c r="F84" s="302"/>
      <c r="G84" s="302"/>
      <c r="H84" s="155">
        <v>266</v>
      </c>
      <c r="I84" s="166"/>
      <c r="J84" s="189"/>
    </row>
    <row r="85" spans="2:10">
      <c r="B85" s="214">
        <v>579</v>
      </c>
      <c r="C85" s="302" t="s">
        <v>294</v>
      </c>
      <c r="D85" s="302"/>
      <c r="E85" s="302"/>
      <c r="F85" s="302"/>
      <c r="G85" s="302"/>
      <c r="H85" s="155">
        <v>267</v>
      </c>
      <c r="I85" s="166"/>
      <c r="J85" s="189"/>
    </row>
    <row r="86" spans="2:10">
      <c r="B86" s="213">
        <v>0</v>
      </c>
      <c r="C86" s="303" t="s">
        <v>295</v>
      </c>
      <c r="D86" s="303"/>
      <c r="E86" s="303"/>
      <c r="F86" s="303"/>
      <c r="G86" s="303"/>
      <c r="H86" s="154">
        <v>268</v>
      </c>
      <c r="I86" s="165">
        <v>0</v>
      </c>
      <c r="J86" s="165">
        <f>SUM(J64-J75)</f>
        <v>0</v>
      </c>
    </row>
    <row r="87" spans="2:10">
      <c r="B87" s="213">
        <v>0</v>
      </c>
      <c r="C87" s="303" t="s">
        <v>296</v>
      </c>
      <c r="D87" s="303"/>
      <c r="E87" s="303"/>
      <c r="F87" s="303"/>
      <c r="G87" s="303"/>
      <c r="H87" s="154">
        <v>269</v>
      </c>
      <c r="I87" s="165">
        <f>I75-I64</f>
        <v>0</v>
      </c>
      <c r="J87" s="188">
        <f>J75</f>
        <v>0</v>
      </c>
    </row>
    <row r="88" spans="2:10">
      <c r="B88" s="213">
        <v>0</v>
      </c>
      <c r="C88" s="303" t="s">
        <v>297</v>
      </c>
      <c r="D88" s="303"/>
      <c r="E88" s="303"/>
      <c r="F88" s="303"/>
      <c r="G88" s="303"/>
      <c r="H88" s="154">
        <v>0</v>
      </c>
      <c r="I88" s="165"/>
      <c r="J88" s="188"/>
    </row>
    <row r="89" spans="2:10">
      <c r="B89" s="213">
        <v>68</v>
      </c>
      <c r="C89" s="303" t="s">
        <v>298</v>
      </c>
      <c r="D89" s="303"/>
      <c r="E89" s="303"/>
      <c r="F89" s="303"/>
      <c r="G89" s="303"/>
      <c r="H89" s="154">
        <v>270</v>
      </c>
      <c r="I89" s="165">
        <f>I90+I91+I92+I93+I94+I95+I96+I97+I98</f>
        <v>342121</v>
      </c>
      <c r="J89" s="188">
        <f>J90+J91+J92+J93+J94+J95+J96+J97+J98</f>
        <v>133652</v>
      </c>
    </row>
    <row r="90" spans="2:10">
      <c r="B90" s="214">
        <v>680</v>
      </c>
      <c r="C90" s="302" t="s">
        <v>299</v>
      </c>
      <c r="D90" s="302"/>
      <c r="E90" s="302"/>
      <c r="F90" s="302"/>
      <c r="G90" s="302"/>
      <c r="H90" s="155">
        <v>271</v>
      </c>
      <c r="I90" s="166"/>
      <c r="J90" s="189"/>
    </row>
    <row r="91" spans="2:10">
      <c r="B91" s="214">
        <v>681</v>
      </c>
      <c r="C91" s="302" t="s">
        <v>300</v>
      </c>
      <c r="D91" s="302"/>
      <c r="E91" s="302"/>
      <c r="F91" s="302"/>
      <c r="G91" s="302"/>
      <c r="H91" s="155">
        <v>272</v>
      </c>
      <c r="I91" s="166"/>
      <c r="J91" s="189"/>
    </row>
    <row r="92" spans="2:10">
      <c r="B92" s="214">
        <v>682</v>
      </c>
      <c r="C92" s="302" t="s">
        <v>301</v>
      </c>
      <c r="D92" s="302"/>
      <c r="E92" s="302"/>
      <c r="F92" s="302"/>
      <c r="G92" s="302"/>
      <c r="H92" s="155">
        <v>273</v>
      </c>
      <c r="I92" s="166"/>
      <c r="J92" s="189"/>
    </row>
    <row r="93" spans="2:10">
      <c r="B93" s="214">
        <v>683</v>
      </c>
      <c r="C93" s="302" t="s">
        <v>302</v>
      </c>
      <c r="D93" s="302"/>
      <c r="E93" s="302"/>
      <c r="F93" s="302"/>
      <c r="G93" s="302"/>
      <c r="H93" s="155">
        <v>274</v>
      </c>
      <c r="I93" s="166"/>
      <c r="J93" s="189"/>
    </row>
    <row r="94" spans="2:10">
      <c r="B94" s="214">
        <v>684</v>
      </c>
      <c r="C94" s="302" t="s">
        <v>303</v>
      </c>
      <c r="D94" s="302"/>
      <c r="E94" s="302"/>
      <c r="F94" s="302"/>
      <c r="G94" s="302"/>
      <c r="H94" s="155">
        <v>275</v>
      </c>
      <c r="I94" s="166"/>
      <c r="J94" s="189"/>
    </row>
    <row r="95" spans="2:10">
      <c r="B95" s="214">
        <v>685</v>
      </c>
      <c r="C95" s="302" t="s">
        <v>304</v>
      </c>
      <c r="D95" s="302"/>
      <c r="E95" s="302"/>
      <c r="F95" s="302"/>
      <c r="G95" s="302"/>
      <c r="H95" s="155">
        <v>276</v>
      </c>
      <c r="I95" s="166"/>
      <c r="J95" s="189"/>
    </row>
    <row r="96" spans="2:10">
      <c r="B96" s="214">
        <v>686</v>
      </c>
      <c r="C96" s="302" t="s">
        <v>305</v>
      </c>
      <c r="D96" s="302"/>
      <c r="E96" s="302"/>
      <c r="F96" s="302"/>
      <c r="G96" s="302"/>
      <c r="H96" s="155">
        <v>277</v>
      </c>
      <c r="I96" s="166">
        <v>342121</v>
      </c>
      <c r="J96" s="189">
        <v>133652</v>
      </c>
    </row>
    <row r="97" spans="2:10">
      <c r="B97" s="214">
        <v>687</v>
      </c>
      <c r="C97" s="302" t="s">
        <v>306</v>
      </c>
      <c r="D97" s="302"/>
      <c r="E97" s="302"/>
      <c r="F97" s="302"/>
      <c r="G97" s="302"/>
      <c r="H97" s="155">
        <v>278</v>
      </c>
      <c r="I97" s="166"/>
      <c r="J97" s="189"/>
    </row>
    <row r="98" spans="2:10">
      <c r="B98" s="214">
        <v>689</v>
      </c>
      <c r="C98" s="302" t="s">
        <v>307</v>
      </c>
      <c r="D98" s="302"/>
      <c r="E98" s="302"/>
      <c r="F98" s="302"/>
      <c r="G98" s="302"/>
      <c r="H98" s="155">
        <v>279</v>
      </c>
      <c r="I98" s="166"/>
      <c r="J98" s="189"/>
    </row>
    <row r="99" spans="2:10">
      <c r="B99" s="213">
        <v>58</v>
      </c>
      <c r="C99" s="303" t="s">
        <v>308</v>
      </c>
      <c r="D99" s="303"/>
      <c r="E99" s="303"/>
      <c r="F99" s="303"/>
      <c r="G99" s="303"/>
      <c r="H99" s="154">
        <v>280</v>
      </c>
      <c r="I99" s="165">
        <f>I100+I101+I102+I103+I104+I105+I106+I107+I108</f>
        <v>8935</v>
      </c>
      <c r="J99" s="188">
        <f>J100+J101+J102+J103+J104+J105+J106+J107+J108</f>
        <v>93708</v>
      </c>
    </row>
    <row r="100" spans="2:10">
      <c r="B100" s="214">
        <v>580</v>
      </c>
      <c r="C100" s="302" t="s">
        <v>309</v>
      </c>
      <c r="D100" s="302"/>
      <c r="E100" s="302"/>
      <c r="F100" s="302"/>
      <c r="G100" s="302"/>
      <c r="H100" s="155">
        <v>281</v>
      </c>
      <c r="I100" s="166"/>
      <c r="J100" s="189"/>
    </row>
    <row r="101" spans="2:10">
      <c r="B101" s="214">
        <v>581</v>
      </c>
      <c r="C101" s="302" t="s">
        <v>310</v>
      </c>
      <c r="D101" s="302"/>
      <c r="E101" s="302"/>
      <c r="F101" s="302"/>
      <c r="G101" s="302"/>
      <c r="H101" s="155">
        <v>282</v>
      </c>
      <c r="I101" s="166"/>
      <c r="J101" s="189"/>
    </row>
    <row r="102" spans="2:10">
      <c r="B102" s="214">
        <v>582</v>
      </c>
      <c r="C102" s="302" t="s">
        <v>311</v>
      </c>
      <c r="D102" s="302"/>
      <c r="E102" s="302"/>
      <c r="F102" s="302"/>
      <c r="G102" s="302"/>
      <c r="H102" s="155">
        <v>283</v>
      </c>
      <c r="I102" s="166"/>
      <c r="J102" s="189"/>
    </row>
    <row r="103" spans="2:10">
      <c r="B103" s="214">
        <v>583</v>
      </c>
      <c r="C103" s="302" t="s">
        <v>312</v>
      </c>
      <c r="D103" s="302"/>
      <c r="E103" s="302"/>
      <c r="F103" s="302"/>
      <c r="G103" s="302"/>
      <c r="H103" s="155">
        <v>284</v>
      </c>
      <c r="I103" s="166"/>
      <c r="J103" s="189"/>
    </row>
    <row r="104" spans="2:10">
      <c r="B104" s="214">
        <v>584</v>
      </c>
      <c r="C104" s="302" t="s">
        <v>313</v>
      </c>
      <c r="D104" s="302"/>
      <c r="E104" s="302"/>
      <c r="F104" s="302"/>
      <c r="G104" s="302"/>
      <c r="H104" s="155">
        <v>285</v>
      </c>
      <c r="I104" s="166"/>
      <c r="J104" s="189"/>
    </row>
    <row r="105" spans="2:10">
      <c r="B105" s="214">
        <v>585</v>
      </c>
      <c r="C105" s="302" t="s">
        <v>314</v>
      </c>
      <c r="D105" s="302"/>
      <c r="E105" s="302"/>
      <c r="F105" s="302"/>
      <c r="G105" s="302"/>
      <c r="H105" s="155">
        <v>286</v>
      </c>
      <c r="I105" s="166"/>
      <c r="J105" s="189"/>
    </row>
    <row r="106" spans="2:10">
      <c r="B106" s="214">
        <v>586</v>
      </c>
      <c r="C106" s="302" t="s">
        <v>315</v>
      </c>
      <c r="D106" s="302"/>
      <c r="E106" s="302"/>
      <c r="F106" s="302"/>
      <c r="G106" s="302"/>
      <c r="H106" s="155">
        <v>287</v>
      </c>
      <c r="I106" s="166">
        <v>8935</v>
      </c>
      <c r="J106" s="189">
        <v>93708</v>
      </c>
    </row>
    <row r="107" spans="2:10">
      <c r="B107" s="214">
        <v>588</v>
      </c>
      <c r="C107" s="302" t="s">
        <v>316</v>
      </c>
      <c r="D107" s="302"/>
      <c r="E107" s="302"/>
      <c r="F107" s="302"/>
      <c r="G107" s="302"/>
      <c r="H107" s="155">
        <v>288</v>
      </c>
      <c r="I107" s="166"/>
      <c r="J107" s="189"/>
    </row>
    <row r="108" spans="2:10">
      <c r="B108" s="214">
        <v>589</v>
      </c>
      <c r="C108" s="302" t="s">
        <v>317</v>
      </c>
      <c r="D108" s="302"/>
      <c r="E108" s="302"/>
      <c r="F108" s="302"/>
      <c r="G108" s="302"/>
      <c r="H108" s="155">
        <v>289</v>
      </c>
      <c r="I108" s="166"/>
      <c r="J108" s="189"/>
    </row>
    <row r="109" spans="2:10">
      <c r="B109" s="213">
        <v>0</v>
      </c>
      <c r="C109" s="303" t="s">
        <v>318</v>
      </c>
      <c r="D109" s="303"/>
      <c r="E109" s="303"/>
      <c r="F109" s="303"/>
      <c r="G109" s="303"/>
      <c r="H109" s="154">
        <v>290</v>
      </c>
      <c r="I109" s="165">
        <f>I89-I99</f>
        <v>333186</v>
      </c>
      <c r="J109" s="165">
        <f>J89-J99</f>
        <v>39944</v>
      </c>
    </row>
    <row r="110" spans="2:10">
      <c r="B110" s="213">
        <v>0</v>
      </c>
      <c r="C110" s="303" t="s">
        <v>319</v>
      </c>
      <c r="D110" s="303"/>
      <c r="E110" s="303"/>
      <c r="F110" s="303"/>
      <c r="G110" s="303"/>
      <c r="H110" s="154">
        <v>291</v>
      </c>
      <c r="I110" s="165">
        <v>0</v>
      </c>
      <c r="J110" s="165">
        <v>0</v>
      </c>
    </row>
    <row r="111" spans="2:10">
      <c r="B111" s="213" t="s">
        <v>320</v>
      </c>
      <c r="C111" s="303" t="s">
        <v>321</v>
      </c>
      <c r="D111" s="303"/>
      <c r="E111" s="303"/>
      <c r="F111" s="303"/>
      <c r="G111" s="303"/>
      <c r="H111" s="154">
        <v>292</v>
      </c>
      <c r="I111" s="168"/>
      <c r="J111" s="191"/>
    </row>
    <row r="112" spans="2:10">
      <c r="B112" s="213" t="s">
        <v>322</v>
      </c>
      <c r="C112" s="303" t="s">
        <v>323</v>
      </c>
      <c r="D112" s="303"/>
      <c r="E112" s="303"/>
      <c r="F112" s="303"/>
      <c r="G112" s="303"/>
      <c r="H112" s="154">
        <v>293</v>
      </c>
      <c r="I112" s="168"/>
      <c r="J112" s="191"/>
    </row>
    <row r="113" spans="2:10">
      <c r="B113" s="213">
        <v>0</v>
      </c>
      <c r="C113" s="303" t="s">
        <v>324</v>
      </c>
      <c r="D113" s="303"/>
      <c r="E113" s="303"/>
      <c r="F113" s="303"/>
      <c r="G113" s="303"/>
      <c r="H113" s="154">
        <v>0</v>
      </c>
      <c r="I113" s="168"/>
      <c r="J113" s="191"/>
    </row>
    <row r="114" spans="2:10">
      <c r="B114" s="214">
        <v>0</v>
      </c>
      <c r="C114" s="302" t="s">
        <v>325</v>
      </c>
      <c r="D114" s="302"/>
      <c r="E114" s="302"/>
      <c r="F114" s="302"/>
      <c r="G114" s="302"/>
      <c r="H114" s="155">
        <v>294</v>
      </c>
      <c r="I114" s="167">
        <f>I61+I109</f>
        <v>461385</v>
      </c>
      <c r="J114" s="167">
        <f>SUM(J61-J87+J86+J109-J110)</f>
        <v>149733</v>
      </c>
    </row>
    <row r="115" spans="2:10">
      <c r="B115" s="214">
        <v>0</v>
      </c>
      <c r="C115" s="302" t="s">
        <v>326</v>
      </c>
      <c r="D115" s="302"/>
      <c r="E115" s="302"/>
      <c r="F115" s="302"/>
      <c r="G115" s="302"/>
      <c r="H115" s="155">
        <v>295</v>
      </c>
      <c r="I115" s="167">
        <v>0</v>
      </c>
      <c r="J115" s="190">
        <v>0</v>
      </c>
    </row>
    <row r="116" spans="2:10">
      <c r="B116" s="213">
        <v>0</v>
      </c>
      <c r="C116" s="303" t="s">
        <v>327</v>
      </c>
      <c r="D116" s="303"/>
      <c r="E116" s="303"/>
      <c r="F116" s="303"/>
      <c r="G116" s="303"/>
      <c r="H116" s="154">
        <v>0</v>
      </c>
      <c r="I116" s="168"/>
      <c r="J116" s="191"/>
    </row>
    <row r="117" spans="2:10">
      <c r="B117" s="214">
        <v>721</v>
      </c>
      <c r="C117" s="302" t="s">
        <v>328</v>
      </c>
      <c r="D117" s="302"/>
      <c r="E117" s="302"/>
      <c r="F117" s="302"/>
      <c r="G117" s="302"/>
      <c r="H117" s="155">
        <v>296</v>
      </c>
      <c r="I117" s="166">
        <v>0</v>
      </c>
      <c r="J117" s="189">
        <v>0</v>
      </c>
    </row>
    <row r="118" spans="2:10">
      <c r="B118" s="214">
        <v>722</v>
      </c>
      <c r="C118" s="302" t="s">
        <v>329</v>
      </c>
      <c r="D118" s="302"/>
      <c r="E118" s="302"/>
      <c r="F118" s="302"/>
      <c r="G118" s="302"/>
      <c r="H118" s="155">
        <v>297</v>
      </c>
      <c r="I118" s="166">
        <v>0</v>
      </c>
      <c r="J118" s="189">
        <v>0</v>
      </c>
    </row>
    <row r="119" spans="2:10">
      <c r="B119" s="214">
        <v>723</v>
      </c>
      <c r="C119" s="302" t="s">
        <v>330</v>
      </c>
      <c r="D119" s="302"/>
      <c r="E119" s="302"/>
      <c r="F119" s="302"/>
      <c r="G119" s="302"/>
      <c r="H119" s="155">
        <v>298</v>
      </c>
      <c r="I119" s="166">
        <v>0</v>
      </c>
      <c r="J119" s="189">
        <v>0</v>
      </c>
    </row>
    <row r="120" spans="2:10">
      <c r="B120" s="213">
        <v>0</v>
      </c>
      <c r="C120" s="303" t="s">
        <v>331</v>
      </c>
      <c r="D120" s="303"/>
      <c r="E120" s="303"/>
      <c r="F120" s="303"/>
      <c r="G120" s="303"/>
      <c r="H120" s="154">
        <v>0</v>
      </c>
      <c r="I120" s="165"/>
      <c r="J120" s="188"/>
    </row>
    <row r="121" spans="2:10">
      <c r="B121" s="214">
        <v>0</v>
      </c>
      <c r="C121" s="302" t="s">
        <v>332</v>
      </c>
      <c r="D121" s="302"/>
      <c r="E121" s="302"/>
      <c r="F121" s="302"/>
      <c r="G121" s="302"/>
      <c r="H121" s="155">
        <v>299</v>
      </c>
      <c r="I121" s="167">
        <f>I114-I115-I117-I118+I119</f>
        <v>461385</v>
      </c>
      <c r="J121" s="167">
        <f>J114-J117-J118</f>
        <v>149733</v>
      </c>
    </row>
    <row r="122" spans="2:10">
      <c r="B122" s="214">
        <v>0</v>
      </c>
      <c r="C122" s="302" t="s">
        <v>333</v>
      </c>
      <c r="D122" s="302"/>
      <c r="E122" s="302"/>
      <c r="F122" s="302"/>
      <c r="G122" s="302"/>
      <c r="H122" s="155">
        <v>300</v>
      </c>
      <c r="I122" s="167"/>
      <c r="J122" s="190">
        <v>0</v>
      </c>
    </row>
    <row r="123" spans="2:10">
      <c r="B123" s="213">
        <v>0</v>
      </c>
      <c r="C123" s="303" t="s">
        <v>334</v>
      </c>
      <c r="D123" s="303"/>
      <c r="E123" s="303"/>
      <c r="F123" s="303"/>
      <c r="G123" s="303"/>
      <c r="H123" s="154">
        <v>301</v>
      </c>
      <c r="I123" s="165">
        <f>I17+I48+I64+I89+I111</f>
        <v>611784</v>
      </c>
      <c r="J123" s="188">
        <f>J17+J48+J64+J89+J111</f>
        <v>372621</v>
      </c>
    </row>
    <row r="124" spans="2:10">
      <c r="B124" s="213">
        <v>0</v>
      </c>
      <c r="C124" s="305" t="s">
        <v>335</v>
      </c>
      <c r="D124" s="306"/>
      <c r="E124" s="306"/>
      <c r="F124" s="306"/>
      <c r="G124" s="307"/>
      <c r="H124" s="154">
        <v>302</v>
      </c>
      <c r="I124" s="165">
        <f>I32+I55+I75+I99+I112</f>
        <v>150399</v>
      </c>
      <c r="J124" s="188">
        <f>J32+J55+J75+J99+J112</f>
        <v>222888</v>
      </c>
    </row>
    <row r="125" spans="2:10">
      <c r="B125" s="213">
        <v>724</v>
      </c>
      <c r="C125" s="303" t="s">
        <v>336</v>
      </c>
      <c r="D125" s="303"/>
      <c r="E125" s="303"/>
      <c r="F125" s="303"/>
      <c r="G125" s="303"/>
      <c r="H125" s="154">
        <v>303</v>
      </c>
      <c r="I125" s="215"/>
      <c r="J125" s="216"/>
    </row>
    <row r="126" spans="2:10">
      <c r="B126" s="214">
        <v>0</v>
      </c>
      <c r="C126" s="302" t="s">
        <v>337</v>
      </c>
      <c r="D126" s="302"/>
      <c r="E126" s="302"/>
      <c r="F126" s="302"/>
      <c r="G126" s="302"/>
      <c r="H126" s="155">
        <v>304</v>
      </c>
      <c r="I126" s="217">
        <f>I114</f>
        <v>461385</v>
      </c>
      <c r="J126" s="189">
        <f>J121</f>
        <v>149733</v>
      </c>
    </row>
    <row r="127" spans="2:10">
      <c r="B127" s="214">
        <v>0</v>
      </c>
      <c r="C127" s="302" t="s">
        <v>338</v>
      </c>
      <c r="D127" s="302"/>
      <c r="E127" s="302"/>
      <c r="F127" s="302"/>
      <c r="G127" s="302"/>
      <c r="H127" s="155">
        <v>305</v>
      </c>
      <c r="I127" s="219"/>
      <c r="J127" s="218"/>
    </row>
    <row r="128" spans="2:10">
      <c r="B128" s="214">
        <v>0</v>
      </c>
      <c r="C128" s="302" t="s">
        <v>339</v>
      </c>
      <c r="D128" s="302"/>
      <c r="E128" s="302"/>
      <c r="F128" s="302"/>
      <c r="G128" s="302"/>
      <c r="H128" s="155">
        <v>306</v>
      </c>
      <c r="I128" s="219"/>
      <c r="J128" s="218"/>
    </row>
    <row r="129" spans="2:10">
      <c r="B129" s="214"/>
      <c r="C129" s="302" t="s">
        <v>340</v>
      </c>
      <c r="D129" s="302"/>
      <c r="E129" s="302"/>
      <c r="F129" s="302"/>
      <c r="G129" s="302"/>
      <c r="H129" s="155">
        <v>307</v>
      </c>
      <c r="I129" s="219"/>
      <c r="J129" s="218"/>
    </row>
    <row r="130" spans="2:10">
      <c r="B130" s="214">
        <v>0</v>
      </c>
      <c r="C130" s="302" t="s">
        <v>341</v>
      </c>
      <c r="D130" s="302"/>
      <c r="E130" s="302"/>
      <c r="F130" s="302"/>
      <c r="G130" s="302"/>
      <c r="H130" s="155">
        <v>308</v>
      </c>
      <c r="I130" s="219">
        <v>7</v>
      </c>
      <c r="J130" s="218">
        <v>7</v>
      </c>
    </row>
    <row r="131" spans="2:10">
      <c r="B131" s="220">
        <v>0</v>
      </c>
      <c r="C131" s="304" t="s">
        <v>342</v>
      </c>
      <c r="D131" s="304"/>
      <c r="E131" s="304"/>
      <c r="F131" s="304"/>
      <c r="G131" s="304"/>
      <c r="H131" s="221">
        <v>309</v>
      </c>
      <c r="I131" s="222">
        <v>7</v>
      </c>
      <c r="J131" s="223">
        <v>7</v>
      </c>
    </row>
    <row r="133" spans="2:10" ht="13.5" thickBot="1">
      <c r="B133" s="237" t="s">
        <v>148</v>
      </c>
      <c r="C133" t="s">
        <v>173</v>
      </c>
      <c r="E133" s="258" t="s">
        <v>156</v>
      </c>
      <c r="F133" s="258"/>
      <c r="G133" s="258"/>
      <c r="H133" s="252"/>
      <c r="I133" s="253"/>
      <c r="J133" s="253"/>
    </row>
    <row r="134" spans="2:10" ht="13.5" thickBot="1">
      <c r="B134" s="237" t="s">
        <v>149</v>
      </c>
      <c r="C134" s="235" t="s">
        <v>697</v>
      </c>
      <c r="D134" t="s">
        <v>155</v>
      </c>
      <c r="E134" s="258" t="s">
        <v>157</v>
      </c>
      <c r="F134" s="258"/>
      <c r="G134" s="258"/>
      <c r="H134" s="254" t="s">
        <v>176</v>
      </c>
      <c r="I134" s="255"/>
      <c r="J134" s="255"/>
    </row>
  </sheetData>
  <mergeCells count="140">
    <mergeCell ref="C16:G16"/>
    <mergeCell ref="C17:G17"/>
    <mergeCell ref="C18:G18"/>
    <mergeCell ref="C19:G19"/>
    <mergeCell ref="C22:G22"/>
    <mergeCell ref="C23:G23"/>
    <mergeCell ref="C24:G24"/>
    <mergeCell ref="C25:G25"/>
    <mergeCell ref="C26:G26"/>
    <mergeCell ref="C27:G27"/>
    <mergeCell ref="C28:G28"/>
    <mergeCell ref="C29:G29"/>
    <mergeCell ref="C20:G20"/>
    <mergeCell ref="C21:G21"/>
    <mergeCell ref="C30:G30"/>
    <mergeCell ref="C31:G31"/>
    <mergeCell ref="C44:G44"/>
    <mergeCell ref="C45:G45"/>
    <mergeCell ref="C34:G34"/>
    <mergeCell ref="C35:G35"/>
    <mergeCell ref="C36:G36"/>
    <mergeCell ref="C37:G37"/>
    <mergeCell ref="C38:G38"/>
    <mergeCell ref="C39:G39"/>
    <mergeCell ref="C32:G32"/>
    <mergeCell ref="C33:G33"/>
    <mergeCell ref="C40:G40"/>
    <mergeCell ref="C41:G41"/>
    <mergeCell ref="C42:G42"/>
    <mergeCell ref="C43:G43"/>
    <mergeCell ref="C56:G56"/>
    <mergeCell ref="C57:G57"/>
    <mergeCell ref="C46:G46"/>
    <mergeCell ref="C47:G47"/>
    <mergeCell ref="C48:G48"/>
    <mergeCell ref="C49:G49"/>
    <mergeCell ref="C58:G58"/>
    <mergeCell ref="C59:G59"/>
    <mergeCell ref="C60:G60"/>
    <mergeCell ref="C61:G61"/>
    <mergeCell ref="C62:G62"/>
    <mergeCell ref="C63:G63"/>
    <mergeCell ref="C64:G64"/>
    <mergeCell ref="C65:G65"/>
    <mergeCell ref="C50:G50"/>
    <mergeCell ref="C51:G51"/>
    <mergeCell ref="C52:G52"/>
    <mergeCell ref="C53:G53"/>
    <mergeCell ref="C54:G54"/>
    <mergeCell ref="C55:G55"/>
    <mergeCell ref="C66:G66"/>
    <mergeCell ref="C67:G67"/>
    <mergeCell ref="C80:G80"/>
    <mergeCell ref="C81:G81"/>
    <mergeCell ref="C70:G70"/>
    <mergeCell ref="C71:G71"/>
    <mergeCell ref="C72:G72"/>
    <mergeCell ref="C73:G73"/>
    <mergeCell ref="C74:G74"/>
    <mergeCell ref="C75:G75"/>
    <mergeCell ref="C68:G68"/>
    <mergeCell ref="C69:G69"/>
    <mergeCell ref="C76:G76"/>
    <mergeCell ref="C77:G77"/>
    <mergeCell ref="C78:G78"/>
    <mergeCell ref="C79:G79"/>
    <mergeCell ref="C92:G92"/>
    <mergeCell ref="C93:G93"/>
    <mergeCell ref="C82:G82"/>
    <mergeCell ref="C83:G83"/>
    <mergeCell ref="C84:G84"/>
    <mergeCell ref="C85:G85"/>
    <mergeCell ref="C97:G97"/>
    <mergeCell ref="C98:G98"/>
    <mergeCell ref="C99:G99"/>
    <mergeCell ref="C100:G100"/>
    <mergeCell ref="C101:G101"/>
    <mergeCell ref="C86:G86"/>
    <mergeCell ref="C87:G87"/>
    <mergeCell ref="C88:G88"/>
    <mergeCell ref="C89:G89"/>
    <mergeCell ref="C90:G90"/>
    <mergeCell ref="C91:G91"/>
    <mergeCell ref="I2:K2"/>
    <mergeCell ref="I3:K3"/>
    <mergeCell ref="I4:K4"/>
    <mergeCell ref="I5:K5"/>
    <mergeCell ref="C1:D1"/>
    <mergeCell ref="C2:D2"/>
    <mergeCell ref="B3:D4"/>
    <mergeCell ref="B5:E5"/>
    <mergeCell ref="B9:J9"/>
    <mergeCell ref="E134:G134"/>
    <mergeCell ref="H133:J133"/>
    <mergeCell ref="H134:J134"/>
    <mergeCell ref="C6:D6"/>
    <mergeCell ref="I6:K6"/>
    <mergeCell ref="C123:G123"/>
    <mergeCell ref="C112:G112"/>
    <mergeCell ref="H12:J12"/>
    <mergeCell ref="C7:D7"/>
    <mergeCell ref="B11:J11"/>
    <mergeCell ref="B10:J10"/>
    <mergeCell ref="B13:B14"/>
    <mergeCell ref="C13:G14"/>
    <mergeCell ref="H13:H14"/>
    <mergeCell ref="I13:J13"/>
    <mergeCell ref="C128:G128"/>
    <mergeCell ref="C129:G129"/>
    <mergeCell ref="C106:G106"/>
    <mergeCell ref="C107:G107"/>
    <mergeCell ref="C115:G115"/>
    <mergeCell ref="C116:G116"/>
    <mergeCell ref="C126:G126"/>
    <mergeCell ref="C127:G127"/>
    <mergeCell ref="C102:G102"/>
    <mergeCell ref="C15:G15"/>
    <mergeCell ref="C122:G122"/>
    <mergeCell ref="E133:G133"/>
    <mergeCell ref="C118:G118"/>
    <mergeCell ref="C119:G119"/>
    <mergeCell ref="C120:G120"/>
    <mergeCell ref="C121:G121"/>
    <mergeCell ref="C131:G131"/>
    <mergeCell ref="C124:G124"/>
    <mergeCell ref="C125:G125"/>
    <mergeCell ref="C103:G103"/>
    <mergeCell ref="C130:G130"/>
    <mergeCell ref="C117:G117"/>
    <mergeCell ref="C108:G108"/>
    <mergeCell ref="C109:G109"/>
    <mergeCell ref="C110:G110"/>
    <mergeCell ref="C111:G111"/>
    <mergeCell ref="C113:G113"/>
    <mergeCell ref="C114:G114"/>
    <mergeCell ref="C104:G104"/>
    <mergeCell ref="C105:G105"/>
    <mergeCell ref="C94:G94"/>
    <mergeCell ref="C95:G95"/>
    <mergeCell ref="C96:G96"/>
  </mergeCells>
  <phoneticPr fontId="1" type="noConversion"/>
  <dataValidations count="4">
    <dataValidation type="decimal" operator="greaterThanOrEqual" allowBlank="1" showInputMessage="1" showErrorMessage="1" errorTitle="Greška" error="Nije dozvoljen unos negativnih brojeva." prompt="Potrebno je unijeti izračunati broj zaposlenih._x000a_Broj ne treba množiti sa 100!" sqref="I130:J131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8:J129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_x000a_Polje se automatski računa u skladu sa formulom." sqref="I89:J89 I22:J22 I45:J46 I114:J115 I32:J32 I48:J48 I39:J39 I55:J55 I17:J18 I35:J35 I121:J124 I61:J62 I64:J64 I99:J99 I75:J75 I86:J87 I109:J11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1:J113 I100:J108 I16:J16 I90:J98 I88:J88 I76:J85 I65:J74 I63:J63 I56:J60 I49:J54 I47:J47 I40:J44 I36:J38 I33:J34 I23:J31 I19:J21 I116:J120 I125:J127">
      <formula1>0</formula1>
    </dataValidation>
  </dataValidations>
  <pageMargins left="0.15748031496062992" right="0.19685039370078741" top="0" bottom="0.11811023622047245" header="0.11811023622047245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8"/>
  <sheetViews>
    <sheetView workbookViewId="0">
      <selection activeCell="Q14" sqref="Q14"/>
    </sheetView>
  </sheetViews>
  <sheetFormatPr defaultRowHeight="12.75"/>
  <cols>
    <col min="1" max="1" width="1.140625" customWidth="1"/>
    <col min="2" max="2" width="11.140625" customWidth="1"/>
    <col min="3" max="3" width="47.42578125" customWidth="1"/>
    <col min="4" max="4" width="6.42578125" customWidth="1"/>
    <col min="5" max="5" width="8.7109375" customWidth="1"/>
    <col min="9" max="9" width="11.85546875" customWidth="1"/>
    <col min="10" max="10" width="11" customWidth="1"/>
  </cols>
  <sheetData>
    <row r="1" spans="2:11">
      <c r="B1" s="195" t="s">
        <v>140</v>
      </c>
      <c r="C1" s="308" t="s">
        <v>158</v>
      </c>
      <c r="D1" s="308"/>
      <c r="E1" s="197"/>
    </row>
    <row r="2" spans="2:11">
      <c r="B2" s="195" t="s">
        <v>142</v>
      </c>
      <c r="C2" s="308" t="s">
        <v>174</v>
      </c>
      <c r="D2" s="308"/>
      <c r="E2" s="198"/>
      <c r="H2" s="201" t="s">
        <v>146</v>
      </c>
      <c r="I2" s="203" t="s">
        <v>141</v>
      </c>
      <c r="J2" s="203"/>
    </row>
    <row r="3" spans="2:11">
      <c r="B3" s="267" t="s">
        <v>143</v>
      </c>
      <c r="C3" s="267"/>
      <c r="D3" s="267"/>
      <c r="E3" s="199"/>
      <c r="H3" s="197"/>
      <c r="I3" s="265" t="s">
        <v>160</v>
      </c>
      <c r="J3" s="265"/>
      <c r="K3" s="265"/>
    </row>
    <row r="4" spans="2:11">
      <c r="B4" s="267"/>
      <c r="C4" s="267"/>
      <c r="D4" s="267"/>
      <c r="E4" s="199"/>
      <c r="H4" s="197"/>
      <c r="I4" s="311" t="s">
        <v>147</v>
      </c>
      <c r="J4" s="311"/>
      <c r="K4" s="311"/>
    </row>
    <row r="5" spans="2:11">
      <c r="B5" s="268" t="s">
        <v>175</v>
      </c>
      <c r="C5" s="268"/>
      <c r="D5" s="268"/>
      <c r="E5" s="268"/>
      <c r="H5" s="197"/>
      <c r="I5" s="311" t="s">
        <v>147</v>
      </c>
      <c r="J5" s="311"/>
      <c r="K5" s="311"/>
    </row>
    <row r="6" spans="2:11">
      <c r="B6" s="195" t="s">
        <v>144</v>
      </c>
      <c r="C6" s="308" t="s">
        <v>89</v>
      </c>
      <c r="D6" s="308"/>
      <c r="E6" s="195"/>
      <c r="H6" s="197"/>
      <c r="I6" s="311" t="s">
        <v>147</v>
      </c>
      <c r="J6" s="311"/>
      <c r="K6" s="311"/>
    </row>
    <row r="7" spans="2:11" ht="13.5" thickBot="1">
      <c r="B7" s="195" t="s">
        <v>145</v>
      </c>
      <c r="C7" s="308" t="s">
        <v>159</v>
      </c>
      <c r="D7" s="308"/>
      <c r="E7" s="200"/>
      <c r="H7" s="197"/>
      <c r="I7" s="309" t="s">
        <v>147</v>
      </c>
      <c r="J7" s="309"/>
      <c r="K7" s="309"/>
    </row>
    <row r="8" spans="2:11">
      <c r="H8" s="200"/>
      <c r="I8" s="202"/>
      <c r="J8" s="202"/>
    </row>
    <row r="9" spans="2:11" ht="15.75">
      <c r="B9" s="266" t="s">
        <v>162</v>
      </c>
      <c r="C9" s="266"/>
      <c r="D9" s="266"/>
      <c r="E9" s="266"/>
      <c r="F9" s="266"/>
      <c r="G9" s="266"/>
      <c r="H9" s="266"/>
      <c r="I9" s="266"/>
      <c r="J9" s="266"/>
    </row>
    <row r="10" spans="2:11" ht="14.25">
      <c r="B10" s="319" t="s">
        <v>163</v>
      </c>
      <c r="C10" s="319"/>
      <c r="D10" s="319"/>
      <c r="E10" s="319"/>
      <c r="F10" s="319"/>
      <c r="G10" s="319"/>
      <c r="H10" s="319"/>
      <c r="I10" s="319"/>
      <c r="J10" s="319"/>
    </row>
    <row r="11" spans="2:11">
      <c r="B11" s="320" t="s">
        <v>689</v>
      </c>
      <c r="C11" s="262"/>
      <c r="D11" s="262"/>
      <c r="E11" s="262"/>
      <c r="F11" s="262"/>
      <c r="G11" s="262"/>
      <c r="H11" s="262"/>
      <c r="I11" s="262"/>
      <c r="J11" s="262"/>
    </row>
    <row r="12" spans="2:11">
      <c r="H12" s="321" t="s">
        <v>164</v>
      </c>
      <c r="I12" s="321"/>
      <c r="J12" s="321"/>
    </row>
    <row r="13" spans="2:11">
      <c r="B13" s="312" t="s">
        <v>343</v>
      </c>
      <c r="C13" s="299" t="s">
        <v>344</v>
      </c>
      <c r="D13" s="299"/>
      <c r="E13" s="299"/>
      <c r="F13" s="299"/>
      <c r="G13" s="299"/>
      <c r="H13" s="270" t="s">
        <v>345</v>
      </c>
      <c r="I13" s="299" t="s">
        <v>555</v>
      </c>
      <c r="J13" s="316"/>
    </row>
    <row r="14" spans="2:11" ht="25.5">
      <c r="B14" s="323"/>
      <c r="C14" s="324"/>
      <c r="D14" s="324"/>
      <c r="E14" s="324"/>
      <c r="F14" s="324"/>
      <c r="G14" s="324"/>
      <c r="H14" s="325"/>
      <c r="I14" s="39" t="s">
        <v>556</v>
      </c>
      <c r="J14" s="40" t="s">
        <v>557</v>
      </c>
    </row>
    <row r="15" spans="2:11">
      <c r="B15" s="21">
        <v>1</v>
      </c>
      <c r="C15" s="326">
        <v>2</v>
      </c>
      <c r="D15" s="326"/>
      <c r="E15" s="326"/>
      <c r="F15" s="326"/>
      <c r="G15" s="326"/>
      <c r="H15" s="22">
        <v>3</v>
      </c>
      <c r="I15" s="22">
        <v>4</v>
      </c>
      <c r="J15" s="23">
        <v>5</v>
      </c>
    </row>
    <row r="16" spans="2:11">
      <c r="B16" s="170" t="s">
        <v>131</v>
      </c>
      <c r="C16" s="317" t="s">
        <v>558</v>
      </c>
      <c r="D16" s="317"/>
      <c r="E16" s="317"/>
      <c r="F16" s="317"/>
      <c r="G16" s="317"/>
      <c r="H16" s="171">
        <v>400</v>
      </c>
      <c r="I16" s="172">
        <f>'bu1'!I121</f>
        <v>461385</v>
      </c>
      <c r="J16" s="173">
        <f>'bu1'!J121</f>
        <v>149733</v>
      </c>
    </row>
    <row r="17" spans="2:10">
      <c r="B17" s="174" t="s">
        <v>130</v>
      </c>
      <c r="C17" s="303" t="s">
        <v>559</v>
      </c>
      <c r="D17" s="303"/>
      <c r="E17" s="303"/>
      <c r="F17" s="303"/>
      <c r="G17" s="303"/>
      <c r="H17" s="175">
        <v>401</v>
      </c>
      <c r="I17" s="176">
        <v>0</v>
      </c>
      <c r="J17" s="177">
        <v>0</v>
      </c>
    </row>
    <row r="18" spans="2:10">
      <c r="B18" s="174">
        <v>1</v>
      </c>
      <c r="C18" s="302" t="s">
        <v>560</v>
      </c>
      <c r="D18" s="302"/>
      <c r="E18" s="302"/>
      <c r="F18" s="302"/>
      <c r="G18" s="302"/>
      <c r="H18" s="175">
        <v>402</v>
      </c>
      <c r="I18" s="178"/>
      <c r="J18" s="179"/>
    </row>
    <row r="19" spans="2:10">
      <c r="B19" s="174">
        <v>2</v>
      </c>
      <c r="C19" s="302" t="s">
        <v>561</v>
      </c>
      <c r="D19" s="302"/>
      <c r="E19" s="302"/>
      <c r="F19" s="302"/>
      <c r="G19" s="302"/>
      <c r="H19" s="175">
        <v>403</v>
      </c>
      <c r="I19" s="178"/>
      <c r="J19" s="179"/>
    </row>
    <row r="20" spans="2:10">
      <c r="B20" s="174">
        <v>3</v>
      </c>
      <c r="C20" s="302" t="s">
        <v>562</v>
      </c>
      <c r="D20" s="302"/>
      <c r="E20" s="302"/>
      <c r="F20" s="302"/>
      <c r="G20" s="302"/>
      <c r="H20" s="175">
        <v>404</v>
      </c>
      <c r="I20" s="178"/>
      <c r="J20" s="179"/>
    </row>
    <row r="21" spans="2:10">
      <c r="B21" s="174">
        <v>4</v>
      </c>
      <c r="C21" s="302" t="s">
        <v>563</v>
      </c>
      <c r="D21" s="302"/>
      <c r="E21" s="302"/>
      <c r="F21" s="302"/>
      <c r="G21" s="302"/>
      <c r="H21" s="175">
        <v>405</v>
      </c>
      <c r="I21" s="178"/>
      <c r="J21" s="179"/>
    </row>
    <row r="22" spans="2:10">
      <c r="B22" s="174">
        <v>5</v>
      </c>
      <c r="C22" s="302" t="s">
        <v>564</v>
      </c>
      <c r="D22" s="302"/>
      <c r="E22" s="302"/>
      <c r="F22" s="302"/>
      <c r="G22" s="302"/>
      <c r="H22" s="175">
        <v>406</v>
      </c>
      <c r="I22" s="178"/>
      <c r="J22" s="179"/>
    </row>
    <row r="23" spans="2:10">
      <c r="B23" s="174">
        <v>6</v>
      </c>
      <c r="C23" s="302" t="s">
        <v>565</v>
      </c>
      <c r="D23" s="302"/>
      <c r="E23" s="302"/>
      <c r="F23" s="302"/>
      <c r="G23" s="302"/>
      <c r="H23" s="175">
        <v>407</v>
      </c>
      <c r="I23" s="178"/>
      <c r="J23" s="179"/>
    </row>
    <row r="24" spans="2:10">
      <c r="B24" s="174" t="s">
        <v>132</v>
      </c>
      <c r="C24" s="303" t="s">
        <v>566</v>
      </c>
      <c r="D24" s="303"/>
      <c r="E24" s="303"/>
      <c r="F24" s="303"/>
      <c r="G24" s="303"/>
      <c r="H24" s="175">
        <v>408</v>
      </c>
      <c r="I24" s="176">
        <v>0</v>
      </c>
      <c r="J24" s="177">
        <v>0</v>
      </c>
    </row>
    <row r="25" spans="2:10">
      <c r="B25" s="174">
        <v>1</v>
      </c>
      <c r="C25" s="302" t="s">
        <v>567</v>
      </c>
      <c r="D25" s="302"/>
      <c r="E25" s="302"/>
      <c r="F25" s="302"/>
      <c r="G25" s="302"/>
      <c r="H25" s="175">
        <v>409</v>
      </c>
      <c r="I25" s="178"/>
      <c r="J25" s="179"/>
    </row>
    <row r="26" spans="2:10">
      <c r="B26" s="174">
        <v>2</v>
      </c>
      <c r="C26" s="302" t="s">
        <v>568</v>
      </c>
      <c r="D26" s="302"/>
      <c r="E26" s="302"/>
      <c r="F26" s="302"/>
      <c r="G26" s="302"/>
      <c r="H26" s="175">
        <v>410</v>
      </c>
      <c r="I26" s="178"/>
      <c r="J26" s="179"/>
    </row>
    <row r="27" spans="2:10">
      <c r="B27" s="174">
        <v>3</v>
      </c>
      <c r="C27" s="302" t="s">
        <v>569</v>
      </c>
      <c r="D27" s="302"/>
      <c r="E27" s="302"/>
      <c r="F27" s="302"/>
      <c r="G27" s="302"/>
      <c r="H27" s="175">
        <v>411</v>
      </c>
      <c r="I27" s="178"/>
      <c r="J27" s="179"/>
    </row>
    <row r="28" spans="2:10">
      <c r="B28" s="174">
        <v>4</v>
      </c>
      <c r="C28" s="302" t="s">
        <v>570</v>
      </c>
      <c r="D28" s="302"/>
      <c r="E28" s="302"/>
      <c r="F28" s="302"/>
      <c r="G28" s="302"/>
      <c r="H28" s="175">
        <v>412</v>
      </c>
      <c r="I28" s="178"/>
      <c r="J28" s="179"/>
    </row>
    <row r="29" spans="2:10">
      <c r="B29" s="174">
        <v>5</v>
      </c>
      <c r="C29" s="302" t="s">
        <v>571</v>
      </c>
      <c r="D29" s="302"/>
      <c r="E29" s="302"/>
      <c r="F29" s="302"/>
      <c r="G29" s="302"/>
      <c r="H29" s="175">
        <v>413</v>
      </c>
      <c r="I29" s="178"/>
      <c r="J29" s="179"/>
    </row>
    <row r="30" spans="2:10">
      <c r="B30" s="174" t="s">
        <v>133</v>
      </c>
      <c r="C30" s="303" t="s">
        <v>572</v>
      </c>
      <c r="D30" s="303"/>
      <c r="E30" s="303"/>
      <c r="F30" s="303"/>
      <c r="G30" s="303"/>
      <c r="H30" s="175">
        <v>414</v>
      </c>
      <c r="I30" s="176">
        <v>0</v>
      </c>
      <c r="J30" s="177">
        <v>0</v>
      </c>
    </row>
    <row r="31" spans="2:10">
      <c r="B31" s="174" t="s">
        <v>134</v>
      </c>
      <c r="C31" s="303" t="s">
        <v>573</v>
      </c>
      <c r="D31" s="303"/>
      <c r="E31" s="303"/>
      <c r="F31" s="303"/>
      <c r="G31" s="303"/>
      <c r="H31" s="175">
        <v>415</v>
      </c>
      <c r="I31" s="180"/>
      <c r="J31" s="181"/>
    </row>
    <row r="32" spans="2:10">
      <c r="B32" s="174" t="s">
        <v>135</v>
      </c>
      <c r="C32" s="303" t="s">
        <v>574</v>
      </c>
      <c r="D32" s="303"/>
      <c r="E32" s="303"/>
      <c r="F32" s="303"/>
      <c r="G32" s="303"/>
      <c r="H32" s="175">
        <v>416</v>
      </c>
      <c r="I32" s="176">
        <v>0</v>
      </c>
      <c r="J32" s="177">
        <v>0</v>
      </c>
    </row>
    <row r="33" spans="2:10">
      <c r="B33" s="174" t="s">
        <v>136</v>
      </c>
      <c r="C33" s="303" t="s">
        <v>575</v>
      </c>
      <c r="D33" s="303"/>
      <c r="E33" s="303"/>
      <c r="F33" s="303"/>
      <c r="G33" s="303"/>
      <c r="H33" s="175">
        <v>0</v>
      </c>
      <c r="I33" s="176"/>
      <c r="J33" s="177"/>
    </row>
    <row r="34" spans="2:10">
      <c r="B34" s="174" t="s">
        <v>130</v>
      </c>
      <c r="C34" s="303" t="s">
        <v>576</v>
      </c>
      <c r="D34" s="303"/>
      <c r="E34" s="303"/>
      <c r="F34" s="303"/>
      <c r="G34" s="303"/>
      <c r="H34" s="175">
        <v>417</v>
      </c>
      <c r="I34" s="176">
        <f>SUM(I16)</f>
        <v>461385</v>
      </c>
      <c r="J34" s="176">
        <f>SUM(J16)</f>
        <v>149733</v>
      </c>
    </row>
    <row r="35" spans="2:10">
      <c r="B35" s="182" t="s">
        <v>132</v>
      </c>
      <c r="C35" s="322" t="s">
        <v>577</v>
      </c>
      <c r="D35" s="322"/>
      <c r="E35" s="322"/>
      <c r="F35" s="322"/>
      <c r="G35" s="322"/>
      <c r="H35" s="183">
        <v>418</v>
      </c>
      <c r="I35" s="184">
        <v>0</v>
      </c>
      <c r="J35" s="185">
        <v>0</v>
      </c>
    </row>
    <row r="37" spans="2:10" ht="13.5" thickBot="1">
      <c r="B37" s="237" t="s">
        <v>177</v>
      </c>
      <c r="C37" t="s">
        <v>165</v>
      </c>
      <c r="D37" t="s">
        <v>166</v>
      </c>
      <c r="F37" s="318" t="s">
        <v>156</v>
      </c>
      <c r="G37" s="318"/>
      <c r="H37" s="252"/>
      <c r="I37" s="253"/>
      <c r="J37" s="253"/>
    </row>
    <row r="38" spans="2:10" ht="13.5" thickBot="1">
      <c r="B38" s="237" t="s">
        <v>178</v>
      </c>
      <c r="C38" s="235" t="s">
        <v>688</v>
      </c>
      <c r="E38" s="228" t="s">
        <v>157</v>
      </c>
      <c r="F38" s="228"/>
      <c r="G38" s="228"/>
      <c r="H38" s="254" t="s">
        <v>176</v>
      </c>
      <c r="I38" s="254"/>
      <c r="J38" s="254"/>
    </row>
  </sheetData>
  <mergeCells count="43">
    <mergeCell ref="C23:G23"/>
    <mergeCell ref="C34:G34"/>
    <mergeCell ref="H38:J38"/>
    <mergeCell ref="B13:B14"/>
    <mergeCell ref="C13:G14"/>
    <mergeCell ref="H13:H14"/>
    <mergeCell ref="I13:J13"/>
    <mergeCell ref="C15:G15"/>
    <mergeCell ref="C16:G16"/>
    <mergeCell ref="C17:G17"/>
    <mergeCell ref="C20:G20"/>
    <mergeCell ref="C21:G21"/>
    <mergeCell ref="C18:G18"/>
    <mergeCell ref="C19:G19"/>
    <mergeCell ref="C24:G24"/>
    <mergeCell ref="C25:G25"/>
    <mergeCell ref="C22:G22"/>
    <mergeCell ref="C29:G29"/>
    <mergeCell ref="C30:G30"/>
    <mergeCell ref="C31:G31"/>
    <mergeCell ref="C32:G32"/>
    <mergeCell ref="C33:G33"/>
    <mergeCell ref="C1:D1"/>
    <mergeCell ref="C2:D2"/>
    <mergeCell ref="B3:D4"/>
    <mergeCell ref="B5:E5"/>
    <mergeCell ref="C6:D6"/>
    <mergeCell ref="F37:G37"/>
    <mergeCell ref="B9:J9"/>
    <mergeCell ref="H37:J37"/>
    <mergeCell ref="I3:K3"/>
    <mergeCell ref="I4:K4"/>
    <mergeCell ref="I5:K5"/>
    <mergeCell ref="I6:K6"/>
    <mergeCell ref="I7:K7"/>
    <mergeCell ref="B10:J10"/>
    <mergeCell ref="B11:J11"/>
    <mergeCell ref="H12:J12"/>
    <mergeCell ref="C7:D7"/>
    <mergeCell ref="C26:G26"/>
    <mergeCell ref="C27:G27"/>
    <mergeCell ref="C28:G28"/>
    <mergeCell ref="C35:G35"/>
  </mergeCells>
  <phoneticPr fontId="1" type="noConversion"/>
  <dataValidations count="3">
    <dataValidation type="whole" operator="notEqual" allowBlank="1" showInputMessage="1" showErrorMessage="1" errorTitle="Greška" error="Unose se vrijednosti u konvertibilnim markama, bez decimalnih mjesta." sqref="I31:J31">
      <formula1>0</formula1>
    </dataValidation>
    <dataValidation operator="greaterThanOrEqual" allowBlank="1" showInputMessage="1" prompt="U ovo polje se ne unosi iznos._x000a_Polje se automatski računa u skladu sa formulom." sqref="I16:J17 I24:J24 I30:J30 I32:J32 I34:J35"/>
    <dataValidation type="whole" operator="greaterThanOrEqual" allowBlank="1" showInputMessage="1" showErrorMessage="1" errorTitle="Greška" error="Unose se vrijednosti u konvertibilnim markama, bez decimalnih mjesta. Nije dozvoljen unos negativnih brojeva." sqref="I18:J23 I33:J33 I25:J29">
      <formula1>0</formula1>
    </dataValidation>
  </dataValidations>
  <pageMargins left="0.70866141732283472" right="0.70866141732283472" top="0.22" bottom="0.3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9"/>
  <sheetViews>
    <sheetView workbookViewId="0">
      <selection activeCell="K78" sqref="K78"/>
    </sheetView>
  </sheetViews>
  <sheetFormatPr defaultRowHeight="12.75"/>
  <cols>
    <col min="1" max="1" width="1.28515625" customWidth="1"/>
    <col min="2" max="2" width="10.7109375" customWidth="1"/>
    <col min="3" max="3" width="48.28515625" customWidth="1"/>
    <col min="4" max="4" width="10.28515625" customWidth="1"/>
    <col min="5" max="5" width="9.42578125" hidden="1" customWidth="1"/>
    <col min="6" max="6" width="2.85546875" customWidth="1"/>
    <col min="7" max="7" width="18" customWidth="1"/>
    <col min="8" max="8" width="11.7109375" customWidth="1"/>
    <col min="9" max="9" width="16.7109375" customWidth="1"/>
    <col min="10" max="10" width="17" customWidth="1"/>
    <col min="11" max="11" width="5.42578125" customWidth="1"/>
    <col min="12" max="12" width="3.85546875" customWidth="1"/>
  </cols>
  <sheetData>
    <row r="1" spans="2:12">
      <c r="B1" s="195" t="s">
        <v>179</v>
      </c>
      <c r="I1" s="201" t="s">
        <v>146</v>
      </c>
      <c r="J1" s="328"/>
      <c r="K1" s="328"/>
      <c r="L1" s="328"/>
    </row>
    <row r="2" spans="2:12">
      <c r="B2" s="195" t="s">
        <v>180</v>
      </c>
      <c r="I2" s="197"/>
      <c r="J2" s="265" t="s">
        <v>160</v>
      </c>
      <c r="K2" s="265"/>
      <c r="L2" s="265"/>
    </row>
    <row r="3" spans="2:12" ht="11.25" customHeight="1">
      <c r="B3" s="267" t="s">
        <v>143</v>
      </c>
      <c r="C3" s="267"/>
      <c r="D3" s="267"/>
      <c r="I3" s="197"/>
      <c r="J3" s="311" t="s">
        <v>147</v>
      </c>
      <c r="K3" s="311"/>
      <c r="L3" s="311"/>
    </row>
    <row r="4" spans="2:12" ht="10.5" customHeight="1">
      <c r="B4" s="267"/>
      <c r="C4" s="267"/>
      <c r="D4" s="267"/>
      <c r="I4" s="197"/>
      <c r="J4" s="311" t="s">
        <v>147</v>
      </c>
      <c r="K4" s="311"/>
      <c r="L4" s="311"/>
    </row>
    <row r="5" spans="2:12">
      <c r="B5" s="268" t="s">
        <v>175</v>
      </c>
      <c r="C5" s="268"/>
      <c r="D5" s="268"/>
      <c r="E5" s="268"/>
      <c r="I5" s="197"/>
      <c r="J5" s="311" t="s">
        <v>147</v>
      </c>
      <c r="K5" s="311"/>
      <c r="L5" s="311"/>
    </row>
    <row r="6" spans="2:12" ht="13.5" thickBot="1">
      <c r="B6" s="195" t="s">
        <v>144</v>
      </c>
      <c r="C6" s="238" t="s">
        <v>169</v>
      </c>
      <c r="I6" s="197"/>
      <c r="J6" s="309" t="s">
        <v>147</v>
      </c>
      <c r="K6" s="309"/>
      <c r="L6" s="309"/>
    </row>
    <row r="7" spans="2:12">
      <c r="B7" s="195" t="s">
        <v>145</v>
      </c>
      <c r="C7" s="239" t="s">
        <v>159</v>
      </c>
    </row>
    <row r="9" spans="2:12" ht="15.75">
      <c r="B9" s="329" t="s">
        <v>167</v>
      </c>
      <c r="C9" s="329"/>
      <c r="D9" s="329"/>
      <c r="E9" s="329"/>
      <c r="F9" s="329"/>
      <c r="G9" s="329"/>
      <c r="H9" s="329"/>
      <c r="I9" s="329"/>
      <c r="J9" s="329"/>
    </row>
    <row r="10" spans="2:12">
      <c r="B10" s="330" t="s">
        <v>168</v>
      </c>
      <c r="C10" s="330"/>
      <c r="D10" s="330"/>
      <c r="E10" s="330"/>
      <c r="F10" s="330"/>
      <c r="G10" s="330"/>
      <c r="H10" s="330"/>
      <c r="I10" s="330"/>
      <c r="J10" s="330"/>
    </row>
    <row r="11" spans="2:12">
      <c r="B11" s="331" t="s">
        <v>690</v>
      </c>
      <c r="C11" s="330"/>
      <c r="D11" s="330"/>
      <c r="E11" s="330"/>
      <c r="F11" s="330"/>
      <c r="G11" s="330"/>
      <c r="H11" s="330"/>
      <c r="I11" s="330"/>
      <c r="J11" s="330"/>
    </row>
    <row r="12" spans="2:12">
      <c r="H12" s="321" t="s">
        <v>164</v>
      </c>
      <c r="I12" s="321"/>
      <c r="J12" s="321"/>
    </row>
    <row r="13" spans="2:12">
      <c r="B13" s="312" t="s">
        <v>578</v>
      </c>
      <c r="C13" s="299" t="s">
        <v>344</v>
      </c>
      <c r="D13" s="299"/>
      <c r="E13" s="299"/>
      <c r="F13" s="299"/>
      <c r="G13" s="299"/>
      <c r="H13" s="270" t="s">
        <v>345</v>
      </c>
      <c r="I13" s="299" t="s">
        <v>555</v>
      </c>
      <c r="J13" s="316"/>
    </row>
    <row r="14" spans="2:12">
      <c r="B14" s="323"/>
      <c r="C14" s="324"/>
      <c r="D14" s="324"/>
      <c r="E14" s="324"/>
      <c r="F14" s="324"/>
      <c r="G14" s="324"/>
      <c r="H14" s="325"/>
      <c r="I14" s="39" t="s">
        <v>556</v>
      </c>
      <c r="J14" s="40" t="s">
        <v>557</v>
      </c>
    </row>
    <row r="15" spans="2:12">
      <c r="B15" s="21">
        <v>1</v>
      </c>
      <c r="C15" s="326">
        <v>2</v>
      </c>
      <c r="D15" s="326"/>
      <c r="E15" s="326"/>
      <c r="F15" s="326"/>
      <c r="G15" s="326"/>
      <c r="H15" s="22">
        <v>3</v>
      </c>
      <c r="I15" s="22">
        <v>4</v>
      </c>
      <c r="J15" s="23">
        <v>5</v>
      </c>
    </row>
    <row r="16" spans="2:12">
      <c r="B16" s="170" t="s">
        <v>183</v>
      </c>
      <c r="C16" s="317" t="s">
        <v>579</v>
      </c>
      <c r="D16" s="317"/>
      <c r="E16" s="317"/>
      <c r="F16" s="317"/>
      <c r="G16" s="317"/>
      <c r="H16" s="171">
        <v>0</v>
      </c>
      <c r="I16" s="186"/>
      <c r="J16" s="187"/>
    </row>
    <row r="17" spans="2:10">
      <c r="B17" s="174" t="s">
        <v>184</v>
      </c>
      <c r="C17" s="303" t="s">
        <v>580</v>
      </c>
      <c r="D17" s="303"/>
      <c r="E17" s="303"/>
      <c r="F17" s="303"/>
      <c r="G17" s="303"/>
      <c r="H17" s="175">
        <v>501</v>
      </c>
      <c r="I17" s="165">
        <f>I18+I19+I20</f>
        <v>86042</v>
      </c>
      <c r="J17" s="188">
        <f>J18+J19+J20</f>
        <v>200954</v>
      </c>
    </row>
    <row r="18" spans="2:10">
      <c r="B18" s="174" t="s">
        <v>185</v>
      </c>
      <c r="C18" s="302" t="s">
        <v>581</v>
      </c>
      <c r="D18" s="302"/>
      <c r="E18" s="302"/>
      <c r="F18" s="302"/>
      <c r="G18" s="302"/>
      <c r="H18" s="175">
        <v>502</v>
      </c>
      <c r="I18" s="166">
        <v>50000</v>
      </c>
      <c r="J18" s="189">
        <v>170000</v>
      </c>
    </row>
    <row r="19" spans="2:10">
      <c r="B19" s="174" t="s">
        <v>186</v>
      </c>
      <c r="C19" s="302" t="s">
        <v>582</v>
      </c>
      <c r="D19" s="302"/>
      <c r="E19" s="302"/>
      <c r="F19" s="302"/>
      <c r="G19" s="302"/>
      <c r="H19" s="175">
        <v>503</v>
      </c>
      <c r="I19" s="166">
        <v>20326</v>
      </c>
      <c r="J19" s="189"/>
    </row>
    <row r="20" spans="2:10">
      <c r="B20" s="174" t="s">
        <v>187</v>
      </c>
      <c r="C20" s="302" t="s">
        <v>583</v>
      </c>
      <c r="D20" s="302"/>
      <c r="E20" s="302"/>
      <c r="F20" s="302"/>
      <c r="G20" s="302"/>
      <c r="H20" s="175">
        <v>504</v>
      </c>
      <c r="I20" s="166">
        <v>15716</v>
      </c>
      <c r="J20" s="189">
        <v>30954</v>
      </c>
    </row>
    <row r="21" spans="2:10">
      <c r="B21" s="174" t="s">
        <v>188</v>
      </c>
      <c r="C21" s="303" t="s">
        <v>584</v>
      </c>
      <c r="D21" s="303"/>
      <c r="E21" s="303"/>
      <c r="F21" s="303"/>
      <c r="G21" s="303"/>
      <c r="H21" s="175">
        <v>505</v>
      </c>
      <c r="I21" s="165">
        <f>I22+I23+I24+I25+I26</f>
        <v>129821</v>
      </c>
      <c r="J21" s="188">
        <f>J22+J23+J24+J25+J26</f>
        <v>147497</v>
      </c>
    </row>
    <row r="22" spans="2:10">
      <c r="B22" s="174" t="s">
        <v>189</v>
      </c>
      <c r="C22" s="302" t="s">
        <v>585</v>
      </c>
      <c r="D22" s="302"/>
      <c r="E22" s="302"/>
      <c r="F22" s="302"/>
      <c r="G22" s="302"/>
      <c r="H22" s="175">
        <v>506</v>
      </c>
      <c r="I22" s="166">
        <v>49952</v>
      </c>
      <c r="J22" s="189">
        <v>33859</v>
      </c>
    </row>
    <row r="23" spans="2:10">
      <c r="B23" s="174" t="s">
        <v>209</v>
      </c>
      <c r="C23" s="302" t="s">
        <v>586</v>
      </c>
      <c r="D23" s="302"/>
      <c r="E23" s="302"/>
      <c r="F23" s="302"/>
      <c r="G23" s="302"/>
      <c r="H23" s="175">
        <v>507</v>
      </c>
      <c r="I23" s="166">
        <f>48764+3804+14465+9383+469+1329+1000+655</f>
        <v>79869</v>
      </c>
      <c r="J23" s="189">
        <v>113638</v>
      </c>
    </row>
    <row r="24" spans="2:10">
      <c r="B24" s="174" t="s">
        <v>210</v>
      </c>
      <c r="C24" s="302" t="s">
        <v>587</v>
      </c>
      <c r="D24" s="302"/>
      <c r="E24" s="302"/>
      <c r="F24" s="302"/>
      <c r="G24" s="302"/>
      <c r="H24" s="175">
        <v>508</v>
      </c>
      <c r="I24" s="166"/>
      <c r="J24" s="189"/>
    </row>
    <row r="25" spans="2:10">
      <c r="B25" s="174" t="s">
        <v>211</v>
      </c>
      <c r="C25" s="302" t="s">
        <v>588</v>
      </c>
      <c r="D25" s="302"/>
      <c r="E25" s="302"/>
      <c r="F25" s="302"/>
      <c r="G25" s="302"/>
      <c r="H25" s="175">
        <v>509</v>
      </c>
      <c r="I25" s="166"/>
      <c r="J25" s="189"/>
    </row>
    <row r="26" spans="2:10">
      <c r="B26" s="174" t="s">
        <v>212</v>
      </c>
      <c r="C26" s="302" t="s">
        <v>589</v>
      </c>
      <c r="D26" s="302"/>
      <c r="E26" s="302"/>
      <c r="F26" s="302"/>
      <c r="G26" s="302"/>
      <c r="H26" s="175">
        <v>510</v>
      </c>
      <c r="I26" s="166"/>
      <c r="J26" s="189"/>
    </row>
    <row r="27" spans="2:10">
      <c r="B27" s="174" t="s">
        <v>213</v>
      </c>
      <c r="C27" s="303" t="s">
        <v>590</v>
      </c>
      <c r="D27" s="303"/>
      <c r="E27" s="303"/>
      <c r="F27" s="303"/>
      <c r="G27" s="303"/>
      <c r="H27" s="175">
        <v>511</v>
      </c>
      <c r="I27" s="165">
        <f>I17-I21</f>
        <v>-43779</v>
      </c>
      <c r="J27" s="188">
        <f>J17-J21</f>
        <v>53457</v>
      </c>
    </row>
    <row r="28" spans="2:10">
      <c r="B28" s="174" t="s">
        <v>190</v>
      </c>
      <c r="C28" s="303" t="s">
        <v>591</v>
      </c>
      <c r="D28" s="303"/>
      <c r="E28" s="303"/>
      <c r="F28" s="303"/>
      <c r="G28" s="303"/>
      <c r="H28" s="175">
        <v>512</v>
      </c>
      <c r="I28" s="165">
        <v>0</v>
      </c>
      <c r="J28" s="165">
        <v>0</v>
      </c>
    </row>
    <row r="29" spans="2:10">
      <c r="B29" s="174" t="s">
        <v>191</v>
      </c>
      <c r="C29" s="303" t="s">
        <v>592</v>
      </c>
      <c r="D29" s="303"/>
      <c r="E29" s="303"/>
      <c r="F29" s="303"/>
      <c r="G29" s="303"/>
      <c r="H29" s="175">
        <v>0</v>
      </c>
      <c r="I29" s="167"/>
      <c r="J29" s="190"/>
    </row>
    <row r="30" spans="2:10">
      <c r="B30" s="174" t="s">
        <v>192</v>
      </c>
      <c r="C30" s="303" t="s">
        <v>593</v>
      </c>
      <c r="D30" s="303"/>
      <c r="E30" s="303"/>
      <c r="F30" s="303"/>
      <c r="G30" s="303"/>
      <c r="H30" s="175">
        <v>513</v>
      </c>
      <c r="I30" s="165">
        <f>I31+I32+I33+I34+I35+I36</f>
        <v>619135</v>
      </c>
      <c r="J30" s="188">
        <f>J31+J32+J33+J34+J35+J36</f>
        <v>41448</v>
      </c>
    </row>
    <row r="31" spans="2:10">
      <c r="B31" s="174" t="s">
        <v>193</v>
      </c>
      <c r="C31" s="302" t="s">
        <v>594</v>
      </c>
      <c r="D31" s="302"/>
      <c r="E31" s="302"/>
      <c r="F31" s="302"/>
      <c r="G31" s="302"/>
      <c r="H31" s="175">
        <v>514</v>
      </c>
      <c r="I31" s="166">
        <v>550000</v>
      </c>
      <c r="J31" s="189"/>
    </row>
    <row r="32" spans="2:10">
      <c r="B32" s="174" t="s">
        <v>194</v>
      </c>
      <c r="C32" s="302" t="s">
        <v>595</v>
      </c>
      <c r="D32" s="302"/>
      <c r="E32" s="302"/>
      <c r="F32" s="302"/>
      <c r="G32" s="302"/>
      <c r="H32" s="175">
        <v>515</v>
      </c>
      <c r="I32" s="166">
        <v>0</v>
      </c>
      <c r="J32" s="189"/>
    </row>
    <row r="33" spans="2:10">
      <c r="B33" s="174" t="s">
        <v>195</v>
      </c>
      <c r="C33" s="302" t="s">
        <v>596</v>
      </c>
      <c r="D33" s="302"/>
      <c r="E33" s="302"/>
      <c r="F33" s="302"/>
      <c r="G33" s="302"/>
      <c r="H33" s="175">
        <v>516</v>
      </c>
      <c r="I33" s="166"/>
      <c r="J33" s="189"/>
    </row>
    <row r="34" spans="2:10">
      <c r="B34" s="174" t="s">
        <v>196</v>
      </c>
      <c r="C34" s="302" t="s">
        <v>597</v>
      </c>
      <c r="D34" s="302"/>
      <c r="E34" s="302"/>
      <c r="F34" s="302"/>
      <c r="G34" s="302"/>
      <c r="H34" s="175">
        <v>517</v>
      </c>
      <c r="I34" s="166">
        <f>4158+4735</f>
        <v>8893</v>
      </c>
      <c r="J34" s="189">
        <v>4510</v>
      </c>
    </row>
    <row r="35" spans="2:10">
      <c r="B35" s="174" t="s">
        <v>197</v>
      </c>
      <c r="C35" s="302" t="s">
        <v>598</v>
      </c>
      <c r="D35" s="302"/>
      <c r="E35" s="302"/>
      <c r="F35" s="302"/>
      <c r="G35" s="302"/>
      <c r="H35" s="175">
        <v>518</v>
      </c>
      <c r="I35" s="166">
        <v>60242</v>
      </c>
      <c r="J35" s="189">
        <v>36938</v>
      </c>
    </row>
    <row r="36" spans="2:10">
      <c r="B36" s="174" t="s">
        <v>198</v>
      </c>
      <c r="C36" s="302" t="s">
        <v>599</v>
      </c>
      <c r="D36" s="302"/>
      <c r="E36" s="302"/>
      <c r="F36" s="302"/>
      <c r="G36" s="302"/>
      <c r="H36" s="175">
        <v>519</v>
      </c>
      <c r="I36" s="166"/>
      <c r="J36" s="189"/>
    </row>
    <row r="37" spans="2:10">
      <c r="B37" s="174" t="s">
        <v>199</v>
      </c>
      <c r="C37" s="303" t="s">
        <v>600</v>
      </c>
      <c r="D37" s="303"/>
      <c r="E37" s="303"/>
      <c r="F37" s="303"/>
      <c r="G37" s="303"/>
      <c r="H37" s="175">
        <v>520</v>
      </c>
      <c r="I37" s="165">
        <f>I38+I39+I40+I41</f>
        <v>4144807</v>
      </c>
      <c r="J37" s="188">
        <f>J38+J39+J40+J41</f>
        <v>150000</v>
      </c>
    </row>
    <row r="38" spans="2:10">
      <c r="B38" s="174" t="s">
        <v>200</v>
      </c>
      <c r="C38" s="302" t="s">
        <v>601</v>
      </c>
      <c r="D38" s="302"/>
      <c r="E38" s="302"/>
      <c r="F38" s="302"/>
      <c r="G38" s="302"/>
      <c r="H38" s="175">
        <v>521</v>
      </c>
      <c r="I38" s="166">
        <v>2600000</v>
      </c>
      <c r="J38" s="189">
        <v>150000</v>
      </c>
    </row>
    <row r="39" spans="2:10">
      <c r="B39" s="174" t="s">
        <v>201</v>
      </c>
      <c r="C39" s="302" t="s">
        <v>602</v>
      </c>
      <c r="D39" s="302"/>
      <c r="E39" s="302"/>
      <c r="F39" s="302"/>
      <c r="G39" s="302"/>
      <c r="H39" s="175">
        <v>522</v>
      </c>
      <c r="I39" s="166">
        <v>1544807</v>
      </c>
      <c r="J39" s="189"/>
    </row>
    <row r="40" spans="2:10">
      <c r="B40" s="174" t="s">
        <v>202</v>
      </c>
      <c r="C40" s="302" t="s">
        <v>603</v>
      </c>
      <c r="D40" s="302"/>
      <c r="E40" s="302"/>
      <c r="F40" s="302"/>
      <c r="G40" s="302"/>
      <c r="H40" s="175">
        <v>523</v>
      </c>
      <c r="I40" s="166"/>
      <c r="J40" s="189"/>
    </row>
    <row r="41" spans="2:10">
      <c r="B41" s="174" t="s">
        <v>203</v>
      </c>
      <c r="C41" s="302" t="s">
        <v>604</v>
      </c>
      <c r="D41" s="302"/>
      <c r="E41" s="302"/>
      <c r="F41" s="302"/>
      <c r="G41" s="302"/>
      <c r="H41" s="175">
        <v>524</v>
      </c>
      <c r="I41" s="166"/>
      <c r="J41" s="189"/>
    </row>
    <row r="42" spans="2:10">
      <c r="B42" s="174" t="s">
        <v>204</v>
      </c>
      <c r="C42" s="303" t="s">
        <v>605</v>
      </c>
      <c r="D42" s="303"/>
      <c r="E42" s="303"/>
      <c r="F42" s="303"/>
      <c r="G42" s="303"/>
      <c r="H42" s="175">
        <v>525</v>
      </c>
      <c r="I42" s="165">
        <v>0</v>
      </c>
      <c r="J42" s="165">
        <v>0</v>
      </c>
    </row>
    <row r="43" spans="2:10">
      <c r="B43" s="174" t="s">
        <v>205</v>
      </c>
      <c r="C43" s="303" t="s">
        <v>606</v>
      </c>
      <c r="D43" s="303"/>
      <c r="E43" s="303"/>
      <c r="F43" s="303"/>
      <c r="G43" s="303"/>
      <c r="H43" s="175">
        <v>526</v>
      </c>
      <c r="I43" s="165">
        <f>I37-I30</f>
        <v>3525672</v>
      </c>
      <c r="J43" s="165">
        <f>J37-J30</f>
        <v>108552</v>
      </c>
    </row>
    <row r="44" spans="2:10">
      <c r="B44" s="174" t="s">
        <v>206</v>
      </c>
      <c r="C44" s="303" t="s">
        <v>607</v>
      </c>
      <c r="D44" s="303"/>
      <c r="E44" s="303"/>
      <c r="F44" s="303"/>
      <c r="G44" s="303"/>
      <c r="H44" s="175">
        <v>0</v>
      </c>
      <c r="I44" s="165"/>
      <c r="J44" s="188"/>
    </row>
    <row r="45" spans="2:10">
      <c r="B45" s="174" t="s">
        <v>207</v>
      </c>
      <c r="C45" s="303" t="s">
        <v>608</v>
      </c>
      <c r="D45" s="303"/>
      <c r="E45" s="303"/>
      <c r="F45" s="303"/>
      <c r="G45" s="303"/>
      <c r="H45" s="175">
        <v>527</v>
      </c>
      <c r="I45" s="165">
        <f>I46+I47+I48+I49</f>
        <v>0</v>
      </c>
      <c r="J45" s="188">
        <f>J46+J47+J48+J49</f>
        <v>0</v>
      </c>
    </row>
    <row r="46" spans="2:10">
      <c r="B46" s="174" t="s">
        <v>208</v>
      </c>
      <c r="C46" s="302" t="s">
        <v>609</v>
      </c>
      <c r="D46" s="302"/>
      <c r="E46" s="302"/>
      <c r="F46" s="302"/>
      <c r="G46" s="302"/>
      <c r="H46" s="175">
        <v>528</v>
      </c>
      <c r="I46" s="166"/>
      <c r="J46" s="189"/>
    </row>
    <row r="47" spans="2:10">
      <c r="B47" s="174" t="s">
        <v>610</v>
      </c>
      <c r="C47" s="302" t="s">
        <v>611</v>
      </c>
      <c r="D47" s="302"/>
      <c r="E47" s="302"/>
      <c r="F47" s="302"/>
      <c r="G47" s="302"/>
      <c r="H47" s="175">
        <v>529</v>
      </c>
      <c r="I47" s="166"/>
      <c r="J47" s="189"/>
    </row>
    <row r="48" spans="2:10">
      <c r="B48" s="174" t="s">
        <v>612</v>
      </c>
      <c r="C48" s="302" t="s">
        <v>613</v>
      </c>
      <c r="D48" s="302"/>
      <c r="E48" s="302"/>
      <c r="F48" s="302"/>
      <c r="G48" s="302"/>
      <c r="H48" s="175">
        <v>530</v>
      </c>
      <c r="I48" s="166"/>
      <c r="J48" s="189"/>
    </row>
    <row r="49" spans="2:10">
      <c r="B49" s="174" t="s">
        <v>614</v>
      </c>
      <c r="C49" s="302" t="s">
        <v>615</v>
      </c>
      <c r="D49" s="302"/>
      <c r="E49" s="302"/>
      <c r="F49" s="302"/>
      <c r="G49" s="302"/>
      <c r="H49" s="175">
        <v>531</v>
      </c>
      <c r="I49" s="166"/>
      <c r="J49" s="189"/>
    </row>
    <row r="50" spans="2:10">
      <c r="B50" s="174" t="s">
        <v>616</v>
      </c>
      <c r="C50" s="303" t="s">
        <v>617</v>
      </c>
      <c r="D50" s="303"/>
      <c r="E50" s="303"/>
      <c r="F50" s="303"/>
      <c r="G50" s="303"/>
      <c r="H50" s="175">
        <v>532</v>
      </c>
      <c r="I50" s="165">
        <f>I51+I52+I53+I54+I55+I56</f>
        <v>0</v>
      </c>
      <c r="J50" s="188">
        <f>J51+J52+J53+J54+J55+J56</f>
        <v>0</v>
      </c>
    </row>
    <row r="51" spans="2:10">
      <c r="B51" s="174" t="s">
        <v>618</v>
      </c>
      <c r="C51" s="302" t="s">
        <v>619</v>
      </c>
      <c r="D51" s="302"/>
      <c r="E51" s="302"/>
      <c r="F51" s="302"/>
      <c r="G51" s="302"/>
      <c r="H51" s="175">
        <v>533</v>
      </c>
      <c r="I51" s="166"/>
      <c r="J51" s="189"/>
    </row>
    <row r="52" spans="2:10">
      <c r="B52" s="174" t="s">
        <v>620</v>
      </c>
      <c r="C52" s="302" t="s">
        <v>621</v>
      </c>
      <c r="D52" s="302"/>
      <c r="E52" s="302"/>
      <c r="F52" s="302"/>
      <c r="G52" s="302"/>
      <c r="H52" s="175">
        <v>534</v>
      </c>
      <c r="I52" s="166"/>
      <c r="J52" s="189"/>
    </row>
    <row r="53" spans="2:10">
      <c r="B53" s="174" t="s">
        <v>622</v>
      </c>
      <c r="C53" s="302" t="s">
        <v>623</v>
      </c>
      <c r="D53" s="302"/>
      <c r="E53" s="302"/>
      <c r="F53" s="302"/>
      <c r="G53" s="302"/>
      <c r="H53" s="175">
        <v>535</v>
      </c>
      <c r="I53" s="166"/>
      <c r="J53" s="189"/>
    </row>
    <row r="54" spans="2:10">
      <c r="B54" s="174" t="s">
        <v>624</v>
      </c>
      <c r="C54" s="302" t="s">
        <v>625</v>
      </c>
      <c r="D54" s="302"/>
      <c r="E54" s="302"/>
      <c r="F54" s="302"/>
      <c r="G54" s="302"/>
      <c r="H54" s="175">
        <v>536</v>
      </c>
      <c r="I54" s="166"/>
      <c r="J54" s="189"/>
    </row>
    <row r="55" spans="2:10">
      <c r="B55" s="174" t="s">
        <v>626</v>
      </c>
      <c r="C55" s="302" t="s">
        <v>627</v>
      </c>
      <c r="D55" s="302"/>
      <c r="E55" s="302"/>
      <c r="F55" s="302"/>
      <c r="G55" s="302"/>
      <c r="H55" s="175">
        <v>537</v>
      </c>
      <c r="I55" s="166"/>
      <c r="J55" s="189"/>
    </row>
    <row r="56" spans="2:10">
      <c r="B56" s="174" t="s">
        <v>628</v>
      </c>
      <c r="C56" s="302" t="s">
        <v>629</v>
      </c>
      <c r="D56" s="302"/>
      <c r="E56" s="302"/>
      <c r="F56" s="302"/>
      <c r="G56" s="302"/>
      <c r="H56" s="175">
        <v>538</v>
      </c>
      <c r="I56" s="166"/>
      <c r="J56" s="189"/>
    </row>
    <row r="57" spans="2:10">
      <c r="B57" s="174" t="s">
        <v>630</v>
      </c>
      <c r="C57" s="303" t="s">
        <v>631</v>
      </c>
      <c r="D57" s="303"/>
      <c r="E57" s="303"/>
      <c r="F57" s="303"/>
      <c r="G57" s="303"/>
      <c r="H57" s="175">
        <v>539</v>
      </c>
      <c r="I57" s="165">
        <v>0</v>
      </c>
      <c r="J57" s="188"/>
    </row>
    <row r="58" spans="2:10">
      <c r="B58" s="174" t="s">
        <v>632</v>
      </c>
      <c r="C58" s="303" t="s">
        <v>633</v>
      </c>
      <c r="D58" s="303"/>
      <c r="E58" s="303"/>
      <c r="F58" s="303"/>
      <c r="G58" s="303"/>
      <c r="H58" s="175">
        <v>540</v>
      </c>
      <c r="I58" s="165">
        <f>I50-I45</f>
        <v>0</v>
      </c>
      <c r="J58" s="188">
        <f>J50-J45</f>
        <v>0</v>
      </c>
    </row>
    <row r="59" spans="2:10">
      <c r="B59" s="174" t="s">
        <v>634</v>
      </c>
      <c r="C59" s="303" t="s">
        <v>635</v>
      </c>
      <c r="D59" s="303"/>
      <c r="E59" s="303"/>
      <c r="F59" s="303"/>
      <c r="G59" s="303"/>
      <c r="H59" s="175">
        <v>541</v>
      </c>
      <c r="I59" s="165">
        <f>I17+I30+I45</f>
        <v>705177</v>
      </c>
      <c r="J59" s="188">
        <f>J17+J30+J45</f>
        <v>242402</v>
      </c>
    </row>
    <row r="60" spans="2:10">
      <c r="B60" s="174" t="s">
        <v>636</v>
      </c>
      <c r="C60" s="303" t="s">
        <v>637</v>
      </c>
      <c r="D60" s="303"/>
      <c r="E60" s="303"/>
      <c r="F60" s="303"/>
      <c r="G60" s="303"/>
      <c r="H60" s="175">
        <v>542</v>
      </c>
      <c r="I60" s="165">
        <f>I21+I37+I50</f>
        <v>4274628</v>
      </c>
      <c r="J60" s="188">
        <f>J21+J37+J50</f>
        <v>297497</v>
      </c>
    </row>
    <row r="61" spans="2:10">
      <c r="B61" s="174" t="s">
        <v>638</v>
      </c>
      <c r="C61" s="303" t="s">
        <v>639</v>
      </c>
      <c r="D61" s="303"/>
      <c r="E61" s="303"/>
      <c r="F61" s="303"/>
      <c r="G61" s="303"/>
      <c r="H61" s="175">
        <v>543</v>
      </c>
      <c r="I61" s="165">
        <v>0</v>
      </c>
      <c r="J61" s="165">
        <v>0</v>
      </c>
    </row>
    <row r="62" spans="2:10">
      <c r="B62" s="174" t="s">
        <v>640</v>
      </c>
      <c r="C62" s="303" t="s">
        <v>641</v>
      </c>
      <c r="D62" s="303"/>
      <c r="E62" s="303"/>
      <c r="F62" s="303"/>
      <c r="G62" s="303"/>
      <c r="H62" s="175">
        <v>544</v>
      </c>
      <c r="I62" s="165">
        <f>I60-I59</f>
        <v>3569451</v>
      </c>
      <c r="J62" s="165">
        <f>J60-J59</f>
        <v>55095</v>
      </c>
    </row>
    <row r="63" spans="2:10">
      <c r="B63" s="174" t="s">
        <v>642</v>
      </c>
      <c r="C63" s="303" t="s">
        <v>643</v>
      </c>
      <c r="D63" s="303"/>
      <c r="E63" s="303"/>
      <c r="F63" s="303"/>
      <c r="G63" s="303"/>
      <c r="H63" s="175">
        <v>545</v>
      </c>
      <c r="I63" s="168">
        <v>3631256</v>
      </c>
      <c r="J63" s="191">
        <v>76654</v>
      </c>
    </row>
    <row r="64" spans="2:10">
      <c r="B64" s="174" t="s">
        <v>644</v>
      </c>
      <c r="C64" s="303" t="s">
        <v>645</v>
      </c>
      <c r="D64" s="303"/>
      <c r="E64" s="303"/>
      <c r="F64" s="303"/>
      <c r="G64" s="303"/>
      <c r="H64" s="175">
        <v>546</v>
      </c>
      <c r="I64" s="168"/>
      <c r="J64" s="191"/>
    </row>
    <row r="65" spans="2:10">
      <c r="B65" s="174" t="s">
        <v>646</v>
      </c>
      <c r="C65" s="303" t="s">
        <v>647</v>
      </c>
      <c r="D65" s="303"/>
      <c r="E65" s="303"/>
      <c r="F65" s="303"/>
      <c r="G65" s="303"/>
      <c r="H65" s="175">
        <v>547</v>
      </c>
      <c r="I65" s="168"/>
      <c r="J65" s="191"/>
    </row>
    <row r="66" spans="2:10">
      <c r="B66" s="182" t="s">
        <v>648</v>
      </c>
      <c r="C66" s="322" t="s">
        <v>649</v>
      </c>
      <c r="D66" s="322"/>
      <c r="E66" s="322"/>
      <c r="F66" s="322"/>
      <c r="G66" s="322"/>
      <c r="H66" s="183">
        <v>548</v>
      </c>
      <c r="I66" s="192">
        <f>I63+I61-I62+I64-I65</f>
        <v>61805</v>
      </c>
      <c r="J66" s="240">
        <f>J63+J61-J62+J64-J65</f>
        <v>21559</v>
      </c>
    </row>
    <row r="68" spans="2:10" ht="13.5" thickBot="1">
      <c r="B68" s="224" t="s">
        <v>148</v>
      </c>
      <c r="C68" s="206" t="s">
        <v>165</v>
      </c>
      <c r="F68" s="327" t="s">
        <v>156</v>
      </c>
      <c r="G68" s="318"/>
      <c r="H68" s="252"/>
      <c r="I68" s="253"/>
      <c r="J68" s="253"/>
    </row>
    <row r="69" spans="2:10" ht="13.5" thickBot="1">
      <c r="B69" s="224" t="s">
        <v>178</v>
      </c>
      <c r="C69" s="206" t="s">
        <v>688</v>
      </c>
      <c r="D69" s="206" t="s">
        <v>155</v>
      </c>
      <c r="E69" s="226" t="s">
        <v>157</v>
      </c>
      <c r="F69" s="228"/>
      <c r="G69" s="228"/>
      <c r="H69" s="254" t="s">
        <v>176</v>
      </c>
      <c r="I69" s="254"/>
      <c r="J69" s="254"/>
    </row>
  </sheetData>
  <mergeCells count="71">
    <mergeCell ref="H69:J69"/>
    <mergeCell ref="B13:B14"/>
    <mergeCell ref="C13:G14"/>
    <mergeCell ref="H13:H14"/>
    <mergeCell ref="I13:J13"/>
    <mergeCell ref="C15:G15"/>
    <mergeCell ref="C16:G16"/>
    <mergeCell ref="C17:G17"/>
    <mergeCell ref="C18:G18"/>
    <mergeCell ref="C19:G19"/>
    <mergeCell ref="C26:G26"/>
    <mergeCell ref="C27:G27"/>
    <mergeCell ref="C20:G20"/>
    <mergeCell ref="C21:G21"/>
    <mergeCell ref="C22:G22"/>
    <mergeCell ref="C23:G23"/>
    <mergeCell ref="C24:G24"/>
    <mergeCell ref="C25:G25"/>
    <mergeCell ref="C28:G28"/>
    <mergeCell ref="C47:G47"/>
    <mergeCell ref="C40:G40"/>
    <mergeCell ref="C41:G41"/>
    <mergeCell ref="C42:G42"/>
    <mergeCell ref="C43:G43"/>
    <mergeCell ref="C45:G45"/>
    <mergeCell ref="J1:L1"/>
    <mergeCell ref="B9:J9"/>
    <mergeCell ref="B10:J10"/>
    <mergeCell ref="B11:J11"/>
    <mergeCell ref="J2:L2"/>
    <mergeCell ref="B3:D4"/>
    <mergeCell ref="B5:E5"/>
    <mergeCell ref="F68:G68"/>
    <mergeCell ref="H68:J68"/>
    <mergeCell ref="J3:L3"/>
    <mergeCell ref="J4:L4"/>
    <mergeCell ref="J5:L5"/>
    <mergeCell ref="J6:L6"/>
    <mergeCell ref="C65:G65"/>
    <mergeCell ref="C58:G58"/>
    <mergeCell ref="C66:G66"/>
    <mergeCell ref="C59:G59"/>
    <mergeCell ref="H12:J12"/>
    <mergeCell ref="C54:G54"/>
    <mergeCell ref="C55:G55"/>
    <mergeCell ref="C60:G60"/>
    <mergeCell ref="C38:G38"/>
    <mergeCell ref="C32:G32"/>
    <mergeCell ref="C48:G48"/>
    <mergeCell ref="C49:G49"/>
    <mergeCell ref="C44:G44"/>
    <mergeCell ref="C29:G29"/>
    <mergeCell ref="C30:G30"/>
    <mergeCell ref="C31:G31"/>
    <mergeCell ref="C39:G39"/>
    <mergeCell ref="C36:G36"/>
    <mergeCell ref="C37:G37"/>
    <mergeCell ref="C46:G46"/>
    <mergeCell ref="C33:G33"/>
    <mergeCell ref="C34:G34"/>
    <mergeCell ref="C35:G35"/>
    <mergeCell ref="C64:G64"/>
    <mergeCell ref="C52:G52"/>
    <mergeCell ref="C53:G53"/>
    <mergeCell ref="C50:G50"/>
    <mergeCell ref="C51:G51"/>
    <mergeCell ref="C62:G62"/>
    <mergeCell ref="C63:G63"/>
    <mergeCell ref="C56:G56"/>
    <mergeCell ref="C57:G57"/>
    <mergeCell ref="C61:G61"/>
  </mergeCells>
  <phoneticPr fontId="1" type="noConversion"/>
  <dataValidations count="2">
    <dataValidation type="whole" operator="greaterThanOrEqual" allowBlank="1" showInputMessage="1" showErrorMessage="1" errorTitle="Graška" error="Unose se vrijednosti u konvertibilnim markama, bez decimalnih mjesta. Nije dozvoljen unos negativnih brojeva." prompt="U ovo polje se ne unosi iznos._x000a_Polje se automatski računa u skladu sa formulom." sqref="I17:J17 I66:J66 I45:J45 I21:J21 I50:J50 I42:J43 I27:J28 I37:J37 I30:J30 I57:J62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3:J65 I18:J20 I16:J16 I22:J26 I29:J29 I31:J36 I38:J41 I44:J44 I46:J49 I51:J56">
      <formula1>0</formula1>
    </dataValidation>
  </dataValidations>
  <pageMargins left="0.19685039370078741" right="0.11811023622047245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2"/>
  <sheetViews>
    <sheetView topLeftCell="A31" workbookViewId="0">
      <selection activeCell="O11" sqref="O11"/>
    </sheetView>
  </sheetViews>
  <sheetFormatPr defaultRowHeight="12.75"/>
  <cols>
    <col min="1" max="1" width="1.7109375" customWidth="1"/>
    <col min="2" max="2" width="13.85546875" customWidth="1"/>
    <col min="3" max="3" width="42" customWidth="1"/>
    <col min="7" max="7" width="11.7109375" customWidth="1"/>
    <col min="9" max="9" width="11.7109375" customWidth="1"/>
    <col min="10" max="10" width="12.42578125" customWidth="1"/>
  </cols>
  <sheetData>
    <row r="1" spans="2:11">
      <c r="B1" s="195" t="s">
        <v>181</v>
      </c>
      <c r="H1" s="245" t="s">
        <v>146</v>
      </c>
      <c r="I1" s="334"/>
      <c r="J1" s="334"/>
      <c r="K1" s="334"/>
    </row>
    <row r="2" spans="2:11">
      <c r="B2" s="195" t="s">
        <v>180</v>
      </c>
      <c r="H2" s="246" t="s">
        <v>160</v>
      </c>
      <c r="I2" s="244"/>
      <c r="J2" s="244"/>
    </row>
    <row r="3" spans="2:11" ht="12.75" customHeight="1">
      <c r="B3" s="267" t="s">
        <v>143</v>
      </c>
      <c r="C3" s="267"/>
      <c r="D3" s="251"/>
      <c r="H3" s="229" t="s">
        <v>147</v>
      </c>
      <c r="I3" s="229"/>
      <c r="J3" s="229"/>
    </row>
    <row r="4" spans="2:11">
      <c r="B4" s="268" t="s">
        <v>175</v>
      </c>
      <c r="C4" s="268"/>
      <c r="D4" s="268"/>
      <c r="E4" s="268"/>
      <c r="H4" s="229" t="s">
        <v>147</v>
      </c>
      <c r="I4" s="229"/>
      <c r="J4" s="229"/>
    </row>
    <row r="5" spans="2:11" ht="13.5" thickBot="1">
      <c r="B5" s="195" t="s">
        <v>144</v>
      </c>
      <c r="C5" s="238" t="s">
        <v>169</v>
      </c>
      <c r="H5" s="227" t="s">
        <v>147</v>
      </c>
      <c r="I5" s="227"/>
      <c r="J5" s="227"/>
    </row>
    <row r="6" spans="2:11">
      <c r="B6" s="195" t="s">
        <v>145</v>
      </c>
      <c r="C6" s="239" t="s">
        <v>159</v>
      </c>
    </row>
    <row r="7" spans="2:11" ht="15.75">
      <c r="B7" s="329" t="s">
        <v>170</v>
      </c>
      <c r="C7" s="329"/>
      <c r="D7" s="329"/>
      <c r="E7" s="329"/>
      <c r="F7" s="329"/>
      <c r="G7" s="329"/>
      <c r="H7" s="329"/>
      <c r="I7" s="329"/>
      <c r="J7" s="329"/>
    </row>
    <row r="8" spans="2:11">
      <c r="B8" s="330" t="s">
        <v>171</v>
      </c>
      <c r="C8" s="330"/>
      <c r="D8" s="330"/>
      <c r="E8" s="330"/>
      <c r="F8" s="330"/>
      <c r="G8" s="330"/>
      <c r="H8" s="330"/>
      <c r="I8" s="330"/>
      <c r="J8" s="330"/>
    </row>
    <row r="9" spans="2:11">
      <c r="B9" s="330" t="s">
        <v>690</v>
      </c>
      <c r="C9" s="330"/>
      <c r="D9" s="330"/>
      <c r="E9" s="330"/>
      <c r="F9" s="330"/>
      <c r="G9" s="330"/>
      <c r="H9" s="330"/>
      <c r="I9" s="330"/>
      <c r="J9" s="330"/>
    </row>
    <row r="10" spans="2:11">
      <c r="H10" s="335" t="s">
        <v>164</v>
      </c>
      <c r="I10" s="321"/>
      <c r="J10" s="321"/>
    </row>
    <row r="11" spans="2:11">
      <c r="B11" s="312" t="s">
        <v>343</v>
      </c>
      <c r="C11" s="299" t="s">
        <v>344</v>
      </c>
      <c r="D11" s="299"/>
      <c r="E11" s="299"/>
      <c r="F11" s="299"/>
      <c r="G11" s="299"/>
      <c r="H11" s="270" t="s">
        <v>345</v>
      </c>
      <c r="I11" s="299" t="s">
        <v>555</v>
      </c>
      <c r="J11" s="316"/>
    </row>
    <row r="12" spans="2:11" ht="25.5">
      <c r="B12" s="323"/>
      <c r="C12" s="324"/>
      <c r="D12" s="324"/>
      <c r="E12" s="324"/>
      <c r="F12" s="324"/>
      <c r="G12" s="324"/>
      <c r="H12" s="325"/>
      <c r="I12" s="39" t="s">
        <v>556</v>
      </c>
      <c r="J12" s="40" t="s">
        <v>557</v>
      </c>
    </row>
    <row r="13" spans="2:11">
      <c r="B13" s="21">
        <v>1</v>
      </c>
      <c r="C13" s="326">
        <v>2</v>
      </c>
      <c r="D13" s="326"/>
      <c r="E13" s="326"/>
      <c r="F13" s="326"/>
      <c r="G13" s="326"/>
      <c r="H13" s="22">
        <v>3</v>
      </c>
      <c r="I13" s="41">
        <v>4</v>
      </c>
      <c r="J13" s="42">
        <v>5</v>
      </c>
    </row>
    <row r="14" spans="2:11">
      <c r="B14" s="43">
        <v>10</v>
      </c>
      <c r="C14" s="342" t="s">
        <v>650</v>
      </c>
      <c r="D14" s="342"/>
      <c r="E14" s="342"/>
      <c r="F14" s="342"/>
      <c r="G14" s="342"/>
      <c r="H14" s="44">
        <v>601</v>
      </c>
      <c r="I14" s="45"/>
      <c r="J14" s="46"/>
    </row>
    <row r="15" spans="2:11">
      <c r="B15" s="47" t="s">
        <v>651</v>
      </c>
      <c r="C15" s="332" t="s">
        <v>652</v>
      </c>
      <c r="D15" s="332"/>
      <c r="E15" s="332"/>
      <c r="F15" s="332"/>
      <c r="G15" s="332"/>
      <c r="H15" s="6">
        <v>602</v>
      </c>
      <c r="I15" s="7"/>
      <c r="J15" s="8"/>
    </row>
    <row r="16" spans="2:11">
      <c r="B16" s="48" t="s">
        <v>653</v>
      </c>
      <c r="C16" s="333" t="s">
        <v>654</v>
      </c>
      <c r="D16" s="333"/>
      <c r="E16" s="333"/>
      <c r="F16" s="333"/>
      <c r="G16" s="333"/>
      <c r="H16" s="49">
        <v>603</v>
      </c>
      <c r="I16" s="9"/>
      <c r="J16" s="10"/>
    </row>
    <row r="17" spans="2:10">
      <c r="B17" s="47" t="s">
        <v>655</v>
      </c>
      <c r="C17" s="332" t="s">
        <v>656</v>
      </c>
      <c r="D17" s="332"/>
      <c r="E17" s="332"/>
      <c r="F17" s="332"/>
      <c r="G17" s="332"/>
      <c r="H17" s="6">
        <v>604</v>
      </c>
      <c r="I17" s="7"/>
      <c r="J17" s="8"/>
    </row>
    <row r="18" spans="2:10">
      <c r="B18" s="48" t="s">
        <v>657</v>
      </c>
      <c r="C18" s="333" t="s">
        <v>658</v>
      </c>
      <c r="D18" s="333"/>
      <c r="E18" s="333"/>
      <c r="F18" s="333"/>
      <c r="G18" s="333"/>
      <c r="H18" s="49">
        <v>605</v>
      </c>
      <c r="I18" s="9">
        <v>21019</v>
      </c>
      <c r="J18" s="10">
        <v>17618</v>
      </c>
    </row>
    <row r="19" spans="2:10">
      <c r="B19" s="47" t="s">
        <v>659</v>
      </c>
      <c r="C19" s="332" t="s">
        <v>660</v>
      </c>
      <c r="D19" s="332"/>
      <c r="E19" s="332"/>
      <c r="F19" s="332"/>
      <c r="G19" s="332"/>
      <c r="H19" s="6">
        <v>606</v>
      </c>
      <c r="I19" s="7"/>
      <c r="J19" s="8"/>
    </row>
    <row r="20" spans="2:10">
      <c r="B20" s="48" t="s">
        <v>661</v>
      </c>
      <c r="C20" s="333" t="s">
        <v>662</v>
      </c>
      <c r="D20" s="333"/>
      <c r="E20" s="333"/>
      <c r="F20" s="333"/>
      <c r="G20" s="333"/>
      <c r="H20" s="49">
        <v>607</v>
      </c>
      <c r="I20" s="9"/>
      <c r="J20" s="10"/>
    </row>
    <row r="21" spans="2:10">
      <c r="B21" s="47" t="s">
        <v>663</v>
      </c>
      <c r="C21" s="332" t="s">
        <v>664</v>
      </c>
      <c r="D21" s="332"/>
      <c r="E21" s="332"/>
      <c r="F21" s="332"/>
      <c r="G21" s="332"/>
      <c r="H21" s="6">
        <v>608</v>
      </c>
      <c r="I21" s="7"/>
      <c r="J21" s="8"/>
    </row>
    <row r="22" spans="2:10">
      <c r="B22" s="48" t="s">
        <v>665</v>
      </c>
      <c r="C22" s="333" t="s">
        <v>666</v>
      </c>
      <c r="D22" s="333"/>
      <c r="E22" s="333"/>
      <c r="F22" s="333"/>
      <c r="G22" s="333"/>
      <c r="H22" s="49">
        <v>609</v>
      </c>
      <c r="I22" s="9"/>
      <c r="J22" s="10"/>
    </row>
    <row r="23" spans="2:10">
      <c r="B23" s="47" t="s">
        <v>667</v>
      </c>
      <c r="C23" s="332" t="s">
        <v>668</v>
      </c>
      <c r="D23" s="332"/>
      <c r="E23" s="332"/>
      <c r="F23" s="332"/>
      <c r="G23" s="332"/>
      <c r="H23" s="6">
        <v>610</v>
      </c>
      <c r="I23" s="7"/>
      <c r="J23" s="8"/>
    </row>
    <row r="24" spans="2:10">
      <c r="B24" s="48" t="s">
        <v>669</v>
      </c>
      <c r="C24" s="333" t="s">
        <v>670</v>
      </c>
      <c r="D24" s="333"/>
      <c r="E24" s="333"/>
      <c r="F24" s="333"/>
      <c r="G24" s="333"/>
      <c r="H24" s="49">
        <v>611</v>
      </c>
      <c r="I24" s="9"/>
      <c r="J24" s="10"/>
    </row>
    <row r="25" spans="2:10">
      <c r="B25" s="47" t="s">
        <v>671</v>
      </c>
      <c r="C25" s="332" t="s">
        <v>672</v>
      </c>
      <c r="D25" s="332"/>
      <c r="E25" s="332"/>
      <c r="F25" s="332"/>
      <c r="G25" s="332"/>
      <c r="H25" s="6">
        <v>612</v>
      </c>
      <c r="I25" s="7"/>
      <c r="J25" s="8"/>
    </row>
    <row r="26" spans="2:10">
      <c r="B26" s="48" t="s">
        <v>673</v>
      </c>
      <c r="C26" s="333" t="s">
        <v>674</v>
      </c>
      <c r="D26" s="333"/>
      <c r="E26" s="333"/>
      <c r="F26" s="333"/>
      <c r="G26" s="333"/>
      <c r="H26" s="49">
        <v>613</v>
      </c>
      <c r="I26" s="9"/>
      <c r="J26" s="10"/>
    </row>
    <row r="27" spans="2:10">
      <c r="B27" s="47" t="s">
        <v>675</v>
      </c>
      <c r="C27" s="332" t="s">
        <v>676</v>
      </c>
      <c r="D27" s="332"/>
      <c r="E27" s="332"/>
      <c r="F27" s="332"/>
      <c r="G27" s="332"/>
      <c r="H27" s="6">
        <v>614</v>
      </c>
      <c r="I27" s="247">
        <v>174449</v>
      </c>
      <c r="J27" s="8">
        <v>181429</v>
      </c>
    </row>
    <row r="28" spans="2:10">
      <c r="B28" s="48" t="s">
        <v>677</v>
      </c>
      <c r="C28" s="333" t="s">
        <v>678</v>
      </c>
      <c r="D28" s="333"/>
      <c r="E28" s="333"/>
      <c r="F28" s="333"/>
      <c r="G28" s="333"/>
      <c r="H28" s="49">
        <v>615</v>
      </c>
      <c r="I28" s="9"/>
      <c r="J28" s="10"/>
    </row>
    <row r="29" spans="2:10">
      <c r="B29" s="47" t="s">
        <v>679</v>
      </c>
      <c r="C29" s="332" t="s">
        <v>680</v>
      </c>
      <c r="D29" s="332"/>
      <c r="E29" s="332"/>
      <c r="F29" s="332"/>
      <c r="G29" s="332"/>
      <c r="H29" s="6">
        <v>616</v>
      </c>
      <c r="I29" s="7"/>
      <c r="J29" s="8"/>
    </row>
    <row r="30" spans="2:10">
      <c r="B30" s="50">
        <v>65</v>
      </c>
      <c r="C30" s="341" t="s">
        <v>681</v>
      </c>
      <c r="D30" s="341"/>
      <c r="E30" s="341"/>
      <c r="F30" s="341"/>
      <c r="G30" s="341"/>
      <c r="H30" s="51">
        <v>617</v>
      </c>
      <c r="I30" s="11">
        <f>I31+I34+I35+I36+I37+I38+I39</f>
        <v>20326</v>
      </c>
      <c r="J30" s="11">
        <f>J31+J34+J35+J36+J37+J38+J39</f>
        <v>15238</v>
      </c>
    </row>
    <row r="31" spans="2:10">
      <c r="B31" s="47">
        <v>650</v>
      </c>
      <c r="C31" s="332" t="s">
        <v>682</v>
      </c>
      <c r="D31" s="332"/>
      <c r="E31" s="332"/>
      <c r="F31" s="332"/>
      <c r="G31" s="332"/>
      <c r="H31" s="6">
        <v>618</v>
      </c>
      <c r="I31" s="7"/>
      <c r="J31" s="8"/>
    </row>
    <row r="32" spans="2:10">
      <c r="B32" s="48" t="s">
        <v>683</v>
      </c>
      <c r="C32" s="333" t="s">
        <v>0</v>
      </c>
      <c r="D32" s="333"/>
      <c r="E32" s="333"/>
      <c r="F32" s="333"/>
      <c r="G32" s="333"/>
      <c r="H32" s="49">
        <v>619</v>
      </c>
      <c r="I32" s="9"/>
      <c r="J32" s="10"/>
    </row>
    <row r="33" spans="2:10">
      <c r="B33" s="47" t="s">
        <v>683</v>
      </c>
      <c r="C33" s="332" t="s">
        <v>1</v>
      </c>
      <c r="D33" s="332"/>
      <c r="E33" s="332"/>
      <c r="F33" s="332"/>
      <c r="G33" s="332"/>
      <c r="H33" s="6">
        <v>620</v>
      </c>
      <c r="I33" s="7"/>
      <c r="J33" s="8"/>
    </row>
    <row r="34" spans="2:10">
      <c r="B34" s="48">
        <v>651</v>
      </c>
      <c r="C34" s="333" t="s">
        <v>2</v>
      </c>
      <c r="D34" s="333"/>
      <c r="E34" s="333"/>
      <c r="F34" s="333"/>
      <c r="G34" s="333"/>
      <c r="H34" s="49">
        <v>621</v>
      </c>
      <c r="I34" s="9"/>
      <c r="J34" s="10"/>
    </row>
    <row r="35" spans="2:10">
      <c r="B35" s="47">
        <v>652</v>
      </c>
      <c r="C35" s="332" t="s">
        <v>3</v>
      </c>
      <c r="D35" s="332"/>
      <c r="E35" s="332"/>
      <c r="F35" s="332"/>
      <c r="G35" s="332"/>
      <c r="H35" s="6">
        <v>622</v>
      </c>
      <c r="I35" s="7"/>
      <c r="J35" s="8"/>
    </row>
    <row r="36" spans="2:10">
      <c r="B36" s="48">
        <v>653</v>
      </c>
      <c r="C36" s="333" t="s">
        <v>4</v>
      </c>
      <c r="D36" s="333"/>
      <c r="E36" s="333"/>
      <c r="F36" s="333"/>
      <c r="G36" s="333"/>
      <c r="H36" s="49">
        <v>623</v>
      </c>
      <c r="I36" s="9"/>
      <c r="J36" s="10"/>
    </row>
    <row r="37" spans="2:10">
      <c r="B37" s="47">
        <v>654</v>
      </c>
      <c r="C37" s="332" t="s">
        <v>5</v>
      </c>
      <c r="D37" s="332"/>
      <c r="E37" s="332"/>
      <c r="F37" s="332"/>
      <c r="G37" s="332"/>
      <c r="H37" s="6">
        <v>624</v>
      </c>
      <c r="I37" s="7"/>
      <c r="J37" s="8"/>
    </row>
    <row r="38" spans="2:10">
      <c r="B38" s="48">
        <v>655</v>
      </c>
      <c r="C38" s="333" t="s">
        <v>6</v>
      </c>
      <c r="D38" s="333"/>
      <c r="E38" s="333"/>
      <c r="F38" s="333"/>
      <c r="G38" s="333"/>
      <c r="H38" s="49">
        <v>625</v>
      </c>
      <c r="I38" s="9">
        <v>20326</v>
      </c>
      <c r="J38" s="10">
        <v>15238</v>
      </c>
    </row>
    <row r="39" spans="2:10">
      <c r="B39" s="47">
        <v>659</v>
      </c>
      <c r="C39" s="332" t="s">
        <v>7</v>
      </c>
      <c r="D39" s="332"/>
      <c r="E39" s="332"/>
      <c r="F39" s="332"/>
      <c r="G39" s="332"/>
      <c r="H39" s="6">
        <v>626</v>
      </c>
      <c r="I39" s="7"/>
      <c r="J39" s="8"/>
    </row>
    <row r="40" spans="2:10">
      <c r="B40" s="50" t="s">
        <v>8</v>
      </c>
      <c r="C40" s="341" t="s">
        <v>9</v>
      </c>
      <c r="D40" s="341"/>
      <c r="E40" s="341"/>
      <c r="F40" s="341"/>
      <c r="G40" s="341"/>
      <c r="H40" s="51">
        <v>627</v>
      </c>
      <c r="I40" s="16">
        <f>3978+20948+154178</f>
        <v>179104</v>
      </c>
      <c r="J40" s="17">
        <v>163372</v>
      </c>
    </row>
    <row r="41" spans="2:10">
      <c r="B41" s="47" t="s">
        <v>10</v>
      </c>
      <c r="C41" s="332" t="s">
        <v>11</v>
      </c>
      <c r="D41" s="332"/>
      <c r="E41" s="332"/>
      <c r="F41" s="332"/>
      <c r="G41" s="332"/>
      <c r="H41" s="6">
        <v>628</v>
      </c>
      <c r="I41" s="7">
        <v>60242</v>
      </c>
      <c r="J41" s="8">
        <v>36938</v>
      </c>
    </row>
    <row r="42" spans="2:10">
      <c r="B42" s="48" t="s">
        <v>12</v>
      </c>
      <c r="C42" s="333" t="s">
        <v>13</v>
      </c>
      <c r="D42" s="333"/>
      <c r="E42" s="333"/>
      <c r="F42" s="333"/>
      <c r="G42" s="333"/>
      <c r="H42" s="49">
        <v>629</v>
      </c>
      <c r="I42" s="9"/>
      <c r="J42" s="10"/>
    </row>
    <row r="43" spans="2:10">
      <c r="B43" s="47">
        <v>678</v>
      </c>
      <c r="C43" s="332" t="s">
        <v>14</v>
      </c>
      <c r="D43" s="332"/>
      <c r="E43" s="332"/>
      <c r="F43" s="332"/>
      <c r="G43" s="332"/>
      <c r="H43" s="6">
        <v>630</v>
      </c>
      <c r="I43" s="7"/>
      <c r="J43" s="8"/>
    </row>
    <row r="44" spans="2:10">
      <c r="B44" s="50">
        <v>51</v>
      </c>
      <c r="C44" s="341" t="s">
        <v>15</v>
      </c>
      <c r="D44" s="341"/>
      <c r="E44" s="341"/>
      <c r="F44" s="341"/>
      <c r="G44" s="341"/>
      <c r="H44" s="51">
        <v>631</v>
      </c>
      <c r="I44" s="16">
        <v>2660</v>
      </c>
      <c r="J44" s="17">
        <v>1995</v>
      </c>
    </row>
    <row r="45" spans="2:10">
      <c r="B45" s="47">
        <v>513</v>
      </c>
      <c r="C45" s="332" t="s">
        <v>16</v>
      </c>
      <c r="D45" s="332"/>
      <c r="E45" s="332"/>
      <c r="F45" s="332"/>
      <c r="G45" s="332"/>
      <c r="H45" s="6">
        <v>632</v>
      </c>
      <c r="I45" s="7">
        <v>1574</v>
      </c>
      <c r="J45" s="8">
        <v>1420</v>
      </c>
    </row>
    <row r="46" spans="2:10">
      <c r="B46" s="50">
        <v>52</v>
      </c>
      <c r="C46" s="341" t="s">
        <v>17</v>
      </c>
      <c r="D46" s="341"/>
      <c r="E46" s="341"/>
      <c r="F46" s="341"/>
      <c r="G46" s="341"/>
      <c r="H46" s="51">
        <v>633</v>
      </c>
      <c r="I46" s="16">
        <f>93854+1654+5952</f>
        <v>101460</v>
      </c>
      <c r="J46" s="17">
        <v>102366</v>
      </c>
    </row>
    <row r="47" spans="2:10">
      <c r="B47" s="47">
        <v>525</v>
      </c>
      <c r="C47" s="332" t="s">
        <v>18</v>
      </c>
      <c r="D47" s="332"/>
      <c r="E47" s="332"/>
      <c r="F47" s="332"/>
      <c r="G47" s="332"/>
      <c r="H47" s="6">
        <v>634</v>
      </c>
      <c r="I47" s="7"/>
      <c r="J47" s="8"/>
    </row>
    <row r="48" spans="2:10">
      <c r="B48" s="48" t="s">
        <v>19</v>
      </c>
      <c r="C48" s="333" t="s">
        <v>20</v>
      </c>
      <c r="D48" s="333"/>
      <c r="E48" s="333"/>
      <c r="F48" s="333"/>
      <c r="G48" s="333"/>
      <c r="H48" s="49">
        <v>635</v>
      </c>
      <c r="I48" s="9"/>
      <c r="J48" s="10"/>
    </row>
    <row r="49" spans="2:10">
      <c r="B49" s="52">
        <v>53</v>
      </c>
      <c r="C49" s="340" t="s">
        <v>21</v>
      </c>
      <c r="D49" s="340"/>
      <c r="E49" s="340"/>
      <c r="F49" s="340"/>
      <c r="G49" s="340"/>
      <c r="H49" s="2">
        <v>636</v>
      </c>
      <c r="I49" s="3">
        <f>I50+I51+I52+I53+I54+I55+I56+I57</f>
        <v>10395</v>
      </c>
      <c r="J49" s="3">
        <f>J50+J51+J52+J53+J54+J55+J56+J57</f>
        <v>10137</v>
      </c>
    </row>
    <row r="50" spans="2:10">
      <c r="B50" s="48">
        <v>530</v>
      </c>
      <c r="C50" s="333" t="s">
        <v>22</v>
      </c>
      <c r="D50" s="333"/>
      <c r="E50" s="333"/>
      <c r="F50" s="333"/>
      <c r="G50" s="333"/>
      <c r="H50" s="49">
        <v>637</v>
      </c>
      <c r="I50" s="9"/>
      <c r="J50" s="10"/>
    </row>
    <row r="51" spans="2:10">
      <c r="B51" s="47">
        <v>531</v>
      </c>
      <c r="C51" s="332" t="s">
        <v>23</v>
      </c>
      <c r="D51" s="332"/>
      <c r="E51" s="332"/>
      <c r="F51" s="332"/>
      <c r="G51" s="332"/>
      <c r="H51" s="6">
        <v>638</v>
      </c>
      <c r="I51" s="7">
        <v>1725</v>
      </c>
      <c r="J51" s="8">
        <v>2062</v>
      </c>
    </row>
    <row r="52" spans="2:10">
      <c r="B52" s="48" t="s">
        <v>24</v>
      </c>
      <c r="C52" s="333" t="s">
        <v>25</v>
      </c>
      <c r="D52" s="333"/>
      <c r="E52" s="333"/>
      <c r="F52" s="333"/>
      <c r="G52" s="333"/>
      <c r="H52" s="49">
        <v>639</v>
      </c>
      <c r="I52" s="9">
        <v>842</v>
      </c>
      <c r="J52" s="10">
        <v>562</v>
      </c>
    </row>
    <row r="53" spans="2:10">
      <c r="B53" s="47" t="s">
        <v>24</v>
      </c>
      <c r="C53" s="332" t="s">
        <v>26</v>
      </c>
      <c r="D53" s="332"/>
      <c r="E53" s="332"/>
      <c r="F53" s="332"/>
      <c r="G53" s="332"/>
      <c r="H53" s="6">
        <v>640</v>
      </c>
      <c r="I53" s="7"/>
      <c r="J53" s="8"/>
    </row>
    <row r="54" spans="2:10">
      <c r="B54" s="48">
        <v>533</v>
      </c>
      <c r="C54" s="333" t="s">
        <v>27</v>
      </c>
      <c r="D54" s="333"/>
      <c r="E54" s="333"/>
      <c r="F54" s="333"/>
      <c r="G54" s="333"/>
      <c r="H54" s="49">
        <v>641</v>
      </c>
      <c r="I54" s="9">
        <v>4300</v>
      </c>
      <c r="J54" s="10">
        <v>4300</v>
      </c>
    </row>
    <row r="55" spans="2:10">
      <c r="B55" s="47" t="s">
        <v>28</v>
      </c>
      <c r="C55" s="332" t="s">
        <v>29</v>
      </c>
      <c r="D55" s="332"/>
      <c r="E55" s="332"/>
      <c r="F55" s="332"/>
      <c r="G55" s="332"/>
      <c r="H55" s="6">
        <v>642</v>
      </c>
      <c r="I55" s="7"/>
      <c r="J55" s="8"/>
    </row>
    <row r="56" spans="2:10">
      <c r="B56" s="48" t="s">
        <v>30</v>
      </c>
      <c r="C56" s="333" t="s">
        <v>31</v>
      </c>
      <c r="D56" s="333"/>
      <c r="E56" s="333"/>
      <c r="F56" s="333"/>
      <c r="G56" s="333"/>
      <c r="H56" s="49">
        <v>643</v>
      </c>
      <c r="I56" s="9"/>
      <c r="J56" s="10"/>
    </row>
    <row r="57" spans="2:10">
      <c r="B57" s="47">
        <v>539</v>
      </c>
      <c r="C57" s="332" t="s">
        <v>32</v>
      </c>
      <c r="D57" s="332"/>
      <c r="E57" s="332"/>
      <c r="F57" s="332"/>
      <c r="G57" s="332"/>
      <c r="H57" s="6">
        <v>644</v>
      </c>
      <c r="I57" s="7">
        <f>3528</f>
        <v>3528</v>
      </c>
      <c r="J57" s="8">
        <v>3213</v>
      </c>
    </row>
    <row r="58" spans="2:10">
      <c r="B58" s="48" t="s">
        <v>33</v>
      </c>
      <c r="C58" s="333" t="s">
        <v>34</v>
      </c>
      <c r="D58" s="333"/>
      <c r="E58" s="333"/>
      <c r="F58" s="333"/>
      <c r="G58" s="333"/>
      <c r="H58" s="49">
        <v>645</v>
      </c>
      <c r="I58" s="9">
        <v>3145</v>
      </c>
      <c r="J58" s="10">
        <v>3145</v>
      </c>
    </row>
    <row r="59" spans="2:10">
      <c r="B59" s="52">
        <v>55</v>
      </c>
      <c r="C59" s="340" t="s">
        <v>35</v>
      </c>
      <c r="D59" s="340"/>
      <c r="E59" s="340"/>
      <c r="F59" s="340"/>
      <c r="G59" s="340"/>
      <c r="H59" s="2">
        <v>646</v>
      </c>
      <c r="I59" s="3">
        <f>I60+I62+I63+I64+I65+I66+I67+I68</f>
        <v>22251</v>
      </c>
      <c r="J59" s="3">
        <f>J60+J62+J63+J64+J65+J66+J67+J68</f>
        <v>14587</v>
      </c>
    </row>
    <row r="60" spans="2:10">
      <c r="B60" s="48">
        <v>550</v>
      </c>
      <c r="C60" s="333" t="s">
        <v>36</v>
      </c>
      <c r="D60" s="333"/>
      <c r="E60" s="333"/>
      <c r="F60" s="333"/>
      <c r="G60" s="333"/>
      <c r="H60" s="49">
        <v>647</v>
      </c>
      <c r="I60" s="9">
        <v>14697</v>
      </c>
      <c r="J60" s="10">
        <v>7796</v>
      </c>
    </row>
    <row r="61" spans="2:10">
      <c r="B61" s="47" t="s">
        <v>37</v>
      </c>
      <c r="C61" s="332" t="s">
        <v>34</v>
      </c>
      <c r="D61" s="332"/>
      <c r="E61" s="332"/>
      <c r="F61" s="332"/>
      <c r="G61" s="332"/>
      <c r="H61" s="6">
        <v>648</v>
      </c>
      <c r="I61" s="7"/>
      <c r="J61" s="8"/>
    </row>
    <row r="62" spans="2:10">
      <c r="B62" s="48">
        <v>551</v>
      </c>
      <c r="C62" s="333" t="s">
        <v>38</v>
      </c>
      <c r="D62" s="333"/>
      <c r="E62" s="333"/>
      <c r="F62" s="333"/>
      <c r="G62" s="333"/>
      <c r="H62" s="49">
        <v>649</v>
      </c>
      <c r="I62" s="9">
        <v>178</v>
      </c>
      <c r="J62" s="10">
        <v>264</v>
      </c>
    </row>
    <row r="63" spans="2:10">
      <c r="B63" s="47">
        <v>552</v>
      </c>
      <c r="C63" s="332" t="s">
        <v>39</v>
      </c>
      <c r="D63" s="332"/>
      <c r="E63" s="332"/>
      <c r="F63" s="332"/>
      <c r="G63" s="332"/>
      <c r="H63" s="6">
        <v>650</v>
      </c>
      <c r="I63" s="7"/>
      <c r="J63" s="8"/>
    </row>
    <row r="64" spans="2:10">
      <c r="B64" s="48">
        <v>553</v>
      </c>
      <c r="C64" s="333" t="s">
        <v>40</v>
      </c>
      <c r="D64" s="333"/>
      <c r="E64" s="333"/>
      <c r="F64" s="333"/>
      <c r="G64" s="333"/>
      <c r="H64" s="49">
        <v>651</v>
      </c>
      <c r="I64" s="9">
        <v>414</v>
      </c>
      <c r="J64" s="10">
        <v>448</v>
      </c>
    </row>
    <row r="65" spans="2:10">
      <c r="B65" s="47">
        <v>554</v>
      </c>
      <c r="C65" s="332" t="s">
        <v>41</v>
      </c>
      <c r="D65" s="332"/>
      <c r="E65" s="332"/>
      <c r="F65" s="332"/>
      <c r="G65" s="332"/>
      <c r="H65" s="6">
        <v>652</v>
      </c>
      <c r="I65" s="7"/>
      <c r="J65" s="8"/>
    </row>
    <row r="66" spans="2:10">
      <c r="B66" s="48" t="s">
        <v>42</v>
      </c>
      <c r="C66" s="333" t="s">
        <v>43</v>
      </c>
      <c r="D66" s="333"/>
      <c r="E66" s="333"/>
      <c r="F66" s="333"/>
      <c r="G66" s="333"/>
      <c r="H66" s="49">
        <v>653</v>
      </c>
      <c r="I66" s="9"/>
      <c r="J66" s="10"/>
    </row>
    <row r="67" spans="2:10">
      <c r="B67" s="47" t="s">
        <v>42</v>
      </c>
      <c r="C67" s="332" t="s">
        <v>44</v>
      </c>
      <c r="D67" s="332"/>
      <c r="E67" s="332"/>
      <c r="F67" s="332"/>
      <c r="G67" s="332"/>
      <c r="H67" s="6">
        <v>654</v>
      </c>
      <c r="I67" s="7">
        <v>3600</v>
      </c>
      <c r="J67" s="8">
        <v>5100</v>
      </c>
    </row>
    <row r="68" spans="2:10">
      <c r="B68" s="48">
        <v>559</v>
      </c>
      <c r="C68" s="333" t="s">
        <v>45</v>
      </c>
      <c r="D68" s="333"/>
      <c r="E68" s="333"/>
      <c r="F68" s="333"/>
      <c r="G68" s="333"/>
      <c r="H68" s="49">
        <v>655</v>
      </c>
      <c r="I68" s="9">
        <f>507+2847+8</f>
        <v>3362</v>
      </c>
      <c r="J68" s="10">
        <v>979</v>
      </c>
    </row>
    <row r="69" spans="2:10">
      <c r="B69" s="52">
        <v>0</v>
      </c>
      <c r="C69" s="340" t="s">
        <v>46</v>
      </c>
      <c r="D69" s="340"/>
      <c r="E69" s="340"/>
      <c r="F69" s="340"/>
      <c r="G69" s="340"/>
      <c r="H69" s="2">
        <v>0</v>
      </c>
      <c r="I69" s="14"/>
      <c r="J69" s="15"/>
    </row>
    <row r="70" spans="2:10">
      <c r="B70" s="48" t="s">
        <v>47</v>
      </c>
      <c r="C70" s="333" t="s">
        <v>48</v>
      </c>
      <c r="D70" s="333"/>
      <c r="E70" s="333"/>
      <c r="F70" s="333"/>
      <c r="G70" s="333"/>
      <c r="H70" s="49">
        <v>656</v>
      </c>
      <c r="I70" s="9"/>
      <c r="J70" s="10"/>
    </row>
    <row r="71" spans="2:10">
      <c r="B71" s="47" t="s">
        <v>49</v>
      </c>
      <c r="C71" s="332" t="s">
        <v>50</v>
      </c>
      <c r="D71" s="332"/>
      <c r="E71" s="332"/>
      <c r="F71" s="332"/>
      <c r="G71" s="332"/>
      <c r="H71" s="6">
        <v>657</v>
      </c>
      <c r="I71" s="7"/>
      <c r="J71" s="8"/>
    </row>
    <row r="72" spans="2:10">
      <c r="B72" s="48">
        <v>479</v>
      </c>
      <c r="C72" s="333" t="s">
        <v>51</v>
      </c>
      <c r="D72" s="333"/>
      <c r="E72" s="333"/>
      <c r="F72" s="333"/>
      <c r="G72" s="333"/>
      <c r="H72" s="49">
        <v>658</v>
      </c>
      <c r="I72" s="9"/>
      <c r="J72" s="10"/>
    </row>
    <row r="73" spans="2:10">
      <c r="B73" s="47">
        <v>279</v>
      </c>
      <c r="C73" s="332" t="s">
        <v>52</v>
      </c>
      <c r="D73" s="332"/>
      <c r="E73" s="332"/>
      <c r="F73" s="332"/>
      <c r="G73" s="332"/>
      <c r="H73" s="6">
        <v>659</v>
      </c>
      <c r="I73" s="7"/>
      <c r="J73" s="8"/>
    </row>
    <row r="74" spans="2:10">
      <c r="B74" s="48">
        <v>271</v>
      </c>
      <c r="C74" s="333" t="s">
        <v>53</v>
      </c>
      <c r="D74" s="333"/>
      <c r="E74" s="333"/>
      <c r="F74" s="333"/>
      <c r="G74" s="333"/>
      <c r="H74" s="49">
        <v>660</v>
      </c>
      <c r="I74" s="9"/>
      <c r="J74" s="10"/>
    </row>
    <row r="75" spans="2:10">
      <c r="B75" s="47">
        <v>484</v>
      </c>
      <c r="C75" s="332" t="s">
        <v>54</v>
      </c>
      <c r="D75" s="332"/>
      <c r="E75" s="332"/>
      <c r="F75" s="332"/>
      <c r="G75" s="332"/>
      <c r="H75" s="6">
        <v>661</v>
      </c>
      <c r="I75" s="7"/>
      <c r="J75" s="8"/>
    </row>
    <row r="76" spans="2:10">
      <c r="B76" s="48">
        <v>480</v>
      </c>
      <c r="C76" s="336" t="s">
        <v>55</v>
      </c>
      <c r="D76" s="337"/>
      <c r="E76" s="337"/>
      <c r="F76" s="337"/>
      <c r="G76" s="338"/>
      <c r="H76" s="49">
        <v>662</v>
      </c>
      <c r="I76" s="9"/>
      <c r="J76" s="10"/>
    </row>
    <row r="77" spans="2:10">
      <c r="B77" s="47">
        <v>0</v>
      </c>
      <c r="C77" s="332" t="s">
        <v>56</v>
      </c>
      <c r="D77" s="332"/>
      <c r="E77" s="332"/>
      <c r="F77" s="332"/>
      <c r="G77" s="332"/>
      <c r="H77" s="6">
        <v>663</v>
      </c>
      <c r="I77" s="7"/>
      <c r="J77" s="8"/>
    </row>
    <row r="78" spans="2:10">
      <c r="B78" s="48">
        <v>0</v>
      </c>
      <c r="C78" s="336" t="s">
        <v>57</v>
      </c>
      <c r="D78" s="337"/>
      <c r="E78" s="337"/>
      <c r="F78" s="337"/>
      <c r="G78" s="338"/>
      <c r="H78" s="49">
        <v>664</v>
      </c>
      <c r="I78" s="9"/>
      <c r="J78" s="10"/>
    </row>
    <row r="79" spans="2:10">
      <c r="B79" s="53">
        <v>0</v>
      </c>
      <c r="C79" s="339" t="s">
        <v>58</v>
      </c>
      <c r="D79" s="339"/>
      <c r="E79" s="339"/>
      <c r="F79" s="339"/>
      <c r="G79" s="339"/>
      <c r="H79" s="18">
        <v>665</v>
      </c>
      <c r="I79" s="54">
        <v>5762</v>
      </c>
      <c r="J79" s="55">
        <v>5664</v>
      </c>
    </row>
    <row r="81" spans="2:10" ht="13.5" thickBot="1">
      <c r="B81" s="224" t="s">
        <v>148</v>
      </c>
      <c r="C81" s="206" t="s">
        <v>165</v>
      </c>
      <c r="F81" s="327" t="s">
        <v>156</v>
      </c>
      <c r="G81" s="318"/>
      <c r="H81" s="252"/>
      <c r="I81" s="253"/>
      <c r="J81" s="253"/>
    </row>
    <row r="82" spans="2:10" ht="13.5" thickBot="1">
      <c r="B82" s="224" t="s">
        <v>178</v>
      </c>
      <c r="C82" s="206" t="s">
        <v>691</v>
      </c>
      <c r="D82" s="206" t="s">
        <v>166</v>
      </c>
      <c r="E82" s="226" t="s">
        <v>157</v>
      </c>
      <c r="F82" s="228"/>
      <c r="G82" s="228"/>
      <c r="H82" s="254" t="s">
        <v>176</v>
      </c>
      <c r="I82" s="254"/>
      <c r="J82" s="254"/>
    </row>
  </sheetData>
  <mergeCells count="81">
    <mergeCell ref="C23:G23"/>
    <mergeCell ref="C20:G20"/>
    <mergeCell ref="C21:G21"/>
    <mergeCell ref="C29:G29"/>
    <mergeCell ref="C30:G30"/>
    <mergeCell ref="C31:G31"/>
    <mergeCell ref="H82:J82"/>
    <mergeCell ref="B11:B12"/>
    <mergeCell ref="C11:G12"/>
    <mergeCell ref="H11:H12"/>
    <mergeCell ref="I11:J11"/>
    <mergeCell ref="C13:G13"/>
    <mergeCell ref="C14:G14"/>
    <mergeCell ref="C15:G15"/>
    <mergeCell ref="C18:G18"/>
    <mergeCell ref="C19:G19"/>
    <mergeCell ref="C16:G16"/>
    <mergeCell ref="C17:G17"/>
    <mergeCell ref="C22:G22"/>
    <mergeCell ref="C24:G24"/>
    <mergeCell ref="C25:G25"/>
    <mergeCell ref="C26:G26"/>
    <mergeCell ref="C27:G27"/>
    <mergeCell ref="C28:G28"/>
    <mergeCell ref="C32:G32"/>
    <mergeCell ref="C33:G33"/>
    <mergeCell ref="C46:G46"/>
    <mergeCell ref="C47:G47"/>
    <mergeCell ref="C36:G36"/>
    <mergeCell ref="C37:G37"/>
    <mergeCell ref="C38:G38"/>
    <mergeCell ref="C39:G39"/>
    <mergeCell ref="C40:G40"/>
    <mergeCell ref="C41:G41"/>
    <mergeCell ref="C34:G34"/>
    <mergeCell ref="C35:G35"/>
    <mergeCell ref="C42:G42"/>
    <mergeCell ref="C43:G43"/>
    <mergeCell ref="C44:G44"/>
    <mergeCell ref="C45:G45"/>
    <mergeCell ref="C52:G52"/>
    <mergeCell ref="C59:G59"/>
    <mergeCell ref="C54:G54"/>
    <mergeCell ref="C55:G55"/>
    <mergeCell ref="C48:G48"/>
    <mergeCell ref="C49:G49"/>
    <mergeCell ref="C50:G50"/>
    <mergeCell ref="C51:G51"/>
    <mergeCell ref="C53:G53"/>
    <mergeCell ref="H81:J81"/>
    <mergeCell ref="I1:K1"/>
    <mergeCell ref="B7:J7"/>
    <mergeCell ref="B8:J8"/>
    <mergeCell ref="B9:J9"/>
    <mergeCell ref="H10:J10"/>
    <mergeCell ref="B4:E4"/>
    <mergeCell ref="F81:G81"/>
    <mergeCell ref="C76:G76"/>
    <mergeCell ref="C77:G77"/>
    <mergeCell ref="C78:G78"/>
    <mergeCell ref="C79:G79"/>
    <mergeCell ref="C62:G62"/>
    <mergeCell ref="C74:G74"/>
    <mergeCell ref="C63:G63"/>
    <mergeCell ref="C64:G64"/>
    <mergeCell ref="C75:G75"/>
    <mergeCell ref="C71:G71"/>
    <mergeCell ref="C72:G72"/>
    <mergeCell ref="C73:G73"/>
    <mergeCell ref="B3:C3"/>
    <mergeCell ref="C65:G65"/>
    <mergeCell ref="C66:G66"/>
    <mergeCell ref="C67:G67"/>
    <mergeCell ref="C68:G68"/>
    <mergeCell ref="C69:G69"/>
    <mergeCell ref="C70:G70"/>
    <mergeCell ref="C56:G56"/>
    <mergeCell ref="C57:G57"/>
    <mergeCell ref="C60:G60"/>
    <mergeCell ref="C61:G61"/>
    <mergeCell ref="C58:G58"/>
  </mergeCells>
  <phoneticPr fontId="1" type="noConversion"/>
  <dataValidations count="2">
    <dataValidation type="whole" operator="greaterThanOrEqual" allowBlank="1" showInputMessage="1" showErrorMessage="1" errorTitle="Greška" error="Unose se vrijednosti u konvertibilnim markama, bez decimalnih mjesta. Nije dozvoljen unos negativnih brojeva." prompt="U ovo polje se ne unosi iznos._x000a_Polje se automatski računa u skladu sa formulom." sqref="I30:J30 I59:J59 I49:J49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0:J58 I60:J79 I31:J48 I14:J29">
      <formula1>0</formula1>
    </dataValidation>
  </dataValidations>
  <pageMargins left="0.55118110236220474" right="0.55118110236220474" top="0" bottom="0" header="0.11811023622047245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0"/>
  <sheetViews>
    <sheetView topLeftCell="B1" workbookViewId="0">
      <selection activeCell="C5" sqref="C5"/>
    </sheetView>
  </sheetViews>
  <sheetFormatPr defaultRowHeight="12.75"/>
  <cols>
    <col min="1" max="1" width="1.42578125" customWidth="1"/>
    <col min="2" max="2" width="5.5703125" customWidth="1"/>
    <col min="3" max="3" width="38.28515625" customWidth="1"/>
    <col min="4" max="4" width="11" customWidth="1"/>
    <col min="6" max="6" width="6.28515625" customWidth="1"/>
    <col min="7" max="7" width="8.85546875" customWidth="1"/>
    <col min="8" max="8" width="8.28515625" customWidth="1"/>
    <col min="9" max="9" width="9.7109375" customWidth="1"/>
    <col min="10" max="10" width="9.140625" customWidth="1"/>
    <col min="11" max="11" width="9.7109375" bestFit="1" customWidth="1"/>
    <col min="12" max="12" width="10.140625" customWidth="1"/>
    <col min="13" max="13" width="8.5703125" customWidth="1"/>
    <col min="14" max="14" width="10.28515625" customWidth="1"/>
  </cols>
  <sheetData>
    <row r="1" spans="2:14" ht="12.75" customHeight="1">
      <c r="B1" s="195" t="s">
        <v>181</v>
      </c>
      <c r="J1" s="201" t="s">
        <v>146</v>
      </c>
      <c r="K1" s="328"/>
      <c r="L1" s="328"/>
      <c r="M1" s="328"/>
    </row>
    <row r="2" spans="2:14" ht="12.75" customHeight="1">
      <c r="B2" s="195" t="s">
        <v>182</v>
      </c>
      <c r="J2" s="197"/>
      <c r="K2" s="265" t="s">
        <v>160</v>
      </c>
      <c r="L2" s="265"/>
      <c r="M2" s="265"/>
    </row>
    <row r="3" spans="2:14" ht="12.75" customHeight="1">
      <c r="B3" s="267" t="s">
        <v>143</v>
      </c>
      <c r="C3" s="267"/>
      <c r="D3" s="267"/>
      <c r="J3" s="197"/>
      <c r="K3" s="311" t="s">
        <v>147</v>
      </c>
      <c r="L3" s="311"/>
      <c r="M3" s="311"/>
    </row>
    <row r="4" spans="2:14" ht="12.75" customHeight="1">
      <c r="B4" s="268" t="s">
        <v>175</v>
      </c>
      <c r="C4" s="268"/>
      <c r="D4" s="268"/>
      <c r="E4" s="268"/>
      <c r="J4" s="197"/>
      <c r="K4" s="311" t="s">
        <v>147</v>
      </c>
      <c r="L4" s="311"/>
      <c r="M4" s="311"/>
    </row>
    <row r="5" spans="2:14" ht="12.75" customHeight="1" thickBot="1">
      <c r="B5" s="195" t="s">
        <v>144</v>
      </c>
      <c r="C5" s="238" t="s">
        <v>169</v>
      </c>
      <c r="J5" s="197"/>
      <c r="K5" s="309" t="s">
        <v>147</v>
      </c>
      <c r="L5" s="309"/>
      <c r="M5" s="309"/>
    </row>
    <row r="6" spans="2:14" ht="12.75" customHeight="1">
      <c r="B6" s="195" t="s">
        <v>145</v>
      </c>
      <c r="C6" s="239" t="s">
        <v>159</v>
      </c>
    </row>
    <row r="7" spans="2:14" ht="12.75" customHeight="1">
      <c r="B7" s="266" t="s">
        <v>172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2:14" ht="12.75" customHeight="1">
      <c r="B8" s="343" t="s">
        <v>695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</row>
    <row r="9" spans="2:14" ht="12.75" customHeight="1">
      <c r="K9" s="335" t="s">
        <v>164</v>
      </c>
      <c r="L9" s="321"/>
      <c r="M9" s="321"/>
      <c r="N9" s="321"/>
    </row>
    <row r="10" spans="2:14">
      <c r="B10" s="284" t="s">
        <v>578</v>
      </c>
      <c r="C10" s="279" t="s">
        <v>59</v>
      </c>
      <c r="D10" s="367"/>
      <c r="E10" s="280"/>
      <c r="F10" s="299" t="s">
        <v>60</v>
      </c>
      <c r="G10" s="299"/>
      <c r="H10" s="299"/>
      <c r="I10" s="299"/>
      <c r="J10" s="299"/>
      <c r="K10" s="299"/>
      <c r="L10" s="299"/>
      <c r="M10" s="270" t="s">
        <v>61</v>
      </c>
      <c r="N10" s="272" t="s">
        <v>62</v>
      </c>
    </row>
    <row r="11" spans="2:14" ht="126.75" customHeight="1">
      <c r="B11" s="366"/>
      <c r="C11" s="281"/>
      <c r="D11" s="368"/>
      <c r="E11" s="282"/>
      <c r="F11" s="39" t="s">
        <v>345</v>
      </c>
      <c r="G11" s="39" t="s">
        <v>63</v>
      </c>
      <c r="H11" s="39" t="s">
        <v>64</v>
      </c>
      <c r="I11" s="39" t="s">
        <v>65</v>
      </c>
      <c r="J11" s="39" t="s">
        <v>66</v>
      </c>
      <c r="K11" s="39" t="s">
        <v>67</v>
      </c>
      <c r="L11" s="39" t="s">
        <v>68</v>
      </c>
      <c r="M11" s="325"/>
      <c r="N11" s="273"/>
    </row>
    <row r="12" spans="2:14">
      <c r="B12" s="56"/>
      <c r="C12" s="363">
        <v>1</v>
      </c>
      <c r="D12" s="364"/>
      <c r="E12" s="365"/>
      <c r="F12" s="22">
        <v>2</v>
      </c>
      <c r="G12" s="22">
        <v>3</v>
      </c>
      <c r="H12" s="22">
        <v>4</v>
      </c>
      <c r="I12" s="22">
        <v>5</v>
      </c>
      <c r="J12" s="22">
        <v>6</v>
      </c>
      <c r="K12" s="22">
        <v>7</v>
      </c>
      <c r="L12" s="22">
        <v>8</v>
      </c>
      <c r="M12" s="22">
        <v>9</v>
      </c>
      <c r="N12" s="23">
        <v>10</v>
      </c>
    </row>
    <row r="13" spans="2:14" ht="13.5" customHeight="1">
      <c r="B13" s="57" t="s">
        <v>183</v>
      </c>
      <c r="C13" s="360" t="s">
        <v>692</v>
      </c>
      <c r="D13" s="361"/>
      <c r="E13" s="362"/>
      <c r="F13" s="58">
        <v>901</v>
      </c>
      <c r="G13" s="59">
        <v>1560000</v>
      </c>
      <c r="H13" s="59">
        <v>30640</v>
      </c>
      <c r="I13" s="59"/>
      <c r="J13" s="59">
        <v>256000</v>
      </c>
      <c r="K13" s="59">
        <v>7187724</v>
      </c>
      <c r="L13" s="225">
        <f>SUM(G13+H13+I13+J13+K13)</f>
        <v>9034364</v>
      </c>
      <c r="M13" s="59"/>
      <c r="N13" s="1">
        <f>L13</f>
        <v>9034364</v>
      </c>
    </row>
    <row r="14" spans="2:14" ht="12.75" customHeight="1">
      <c r="B14" s="60" t="s">
        <v>184</v>
      </c>
      <c r="C14" s="348" t="s">
        <v>69</v>
      </c>
      <c r="D14" s="349"/>
      <c r="E14" s="350"/>
      <c r="F14" s="61">
        <v>902</v>
      </c>
      <c r="G14" s="7"/>
      <c r="H14" s="7"/>
      <c r="I14" s="7"/>
      <c r="J14" s="7"/>
      <c r="K14" s="7"/>
      <c r="L14" s="12">
        <v>0</v>
      </c>
      <c r="M14" s="7"/>
      <c r="N14" s="13">
        <v>0</v>
      </c>
    </row>
    <row r="15" spans="2:14" ht="12.75" customHeight="1">
      <c r="B15" s="62" t="s">
        <v>185</v>
      </c>
      <c r="C15" s="345" t="s">
        <v>70</v>
      </c>
      <c r="D15" s="346"/>
      <c r="E15" s="347"/>
      <c r="F15" s="63">
        <v>903</v>
      </c>
      <c r="G15" s="9"/>
      <c r="H15" s="9"/>
      <c r="I15" s="9"/>
      <c r="J15" s="9"/>
      <c r="K15" s="9"/>
      <c r="L15" s="4"/>
      <c r="M15" s="9"/>
      <c r="N15" s="5"/>
    </row>
    <row r="16" spans="2:14" ht="12.75" customHeight="1">
      <c r="B16" s="64" t="s">
        <v>186</v>
      </c>
      <c r="C16" s="357" t="s">
        <v>693</v>
      </c>
      <c r="D16" s="358"/>
      <c r="E16" s="359"/>
      <c r="F16" s="65">
        <v>904</v>
      </c>
      <c r="G16" s="3">
        <f>G13+G14+G15</f>
        <v>1560000</v>
      </c>
      <c r="H16" s="3">
        <f t="shared" ref="H16:N16" si="0">H13+H14+H15</f>
        <v>30640</v>
      </c>
      <c r="I16" s="3">
        <f t="shared" si="0"/>
        <v>0</v>
      </c>
      <c r="J16" s="3">
        <f t="shared" si="0"/>
        <v>256000</v>
      </c>
      <c r="K16" s="3">
        <f t="shared" si="0"/>
        <v>7187724</v>
      </c>
      <c r="L16" s="3">
        <f t="shared" si="0"/>
        <v>9034364</v>
      </c>
      <c r="M16" s="3">
        <f t="shared" si="0"/>
        <v>0</v>
      </c>
      <c r="N16" s="241">
        <f t="shared" si="0"/>
        <v>9034364</v>
      </c>
    </row>
    <row r="17" spans="2:14" ht="12.75" customHeight="1">
      <c r="B17" s="62" t="s">
        <v>187</v>
      </c>
      <c r="C17" s="345" t="s">
        <v>71</v>
      </c>
      <c r="D17" s="346"/>
      <c r="E17" s="347"/>
      <c r="F17" s="63">
        <v>905</v>
      </c>
      <c r="G17" s="9"/>
      <c r="H17" s="9"/>
      <c r="I17" s="9"/>
      <c r="J17" s="9"/>
      <c r="K17" s="9"/>
      <c r="L17" s="4">
        <v>0</v>
      </c>
      <c r="M17" s="9"/>
      <c r="N17" s="5">
        <v>0</v>
      </c>
    </row>
    <row r="18" spans="2:14" ht="12.75" customHeight="1">
      <c r="B18" s="60" t="s">
        <v>188</v>
      </c>
      <c r="C18" s="348" t="s">
        <v>72</v>
      </c>
      <c r="D18" s="349"/>
      <c r="E18" s="350"/>
      <c r="F18" s="61">
        <v>906</v>
      </c>
      <c r="G18" s="7"/>
      <c r="H18" s="7"/>
      <c r="I18" s="7"/>
      <c r="J18" s="7"/>
      <c r="K18" s="7"/>
      <c r="L18" s="12">
        <v>0</v>
      </c>
      <c r="M18" s="7"/>
      <c r="N18" s="13">
        <v>0</v>
      </c>
    </row>
    <row r="19" spans="2:14" ht="12.75" customHeight="1">
      <c r="B19" s="62" t="s">
        <v>189</v>
      </c>
      <c r="C19" s="345" t="s">
        <v>73</v>
      </c>
      <c r="D19" s="346"/>
      <c r="E19" s="347"/>
      <c r="F19" s="63">
        <v>907</v>
      </c>
      <c r="G19" s="9"/>
      <c r="H19" s="9"/>
      <c r="I19" s="9"/>
      <c r="J19" s="9"/>
      <c r="K19" s="9"/>
      <c r="L19" s="4">
        <v>0</v>
      </c>
      <c r="M19" s="9"/>
      <c r="N19" s="5">
        <v>0</v>
      </c>
    </row>
    <row r="20" spans="2:14" ht="12.75" customHeight="1">
      <c r="B20" s="60" t="s">
        <v>209</v>
      </c>
      <c r="C20" s="348" t="s">
        <v>74</v>
      </c>
      <c r="D20" s="349"/>
      <c r="E20" s="350"/>
      <c r="F20" s="61">
        <v>908</v>
      </c>
      <c r="G20" s="7"/>
      <c r="H20" s="7"/>
      <c r="I20" s="7"/>
      <c r="J20" s="7"/>
      <c r="K20" s="7">
        <v>-2282914</v>
      </c>
      <c r="L20" s="12">
        <f>K20</f>
        <v>-2282914</v>
      </c>
      <c r="M20" s="7"/>
      <c r="N20" s="13">
        <f>L20</f>
        <v>-2282914</v>
      </c>
    </row>
    <row r="21" spans="2:14" ht="12.75" customHeight="1">
      <c r="B21" s="62" t="s">
        <v>210</v>
      </c>
      <c r="C21" s="345" t="s">
        <v>75</v>
      </c>
      <c r="D21" s="346"/>
      <c r="E21" s="347"/>
      <c r="F21" s="63">
        <v>909</v>
      </c>
      <c r="G21" s="9"/>
      <c r="H21" s="9"/>
      <c r="I21" s="9"/>
      <c r="J21" s="9"/>
      <c r="K21" s="9"/>
      <c r="L21" s="4">
        <v>0</v>
      </c>
      <c r="M21" s="9"/>
      <c r="N21" s="5">
        <v>0</v>
      </c>
    </row>
    <row r="22" spans="2:14" ht="12.75" customHeight="1">
      <c r="B22" s="60" t="s">
        <v>211</v>
      </c>
      <c r="C22" s="348" t="s">
        <v>76</v>
      </c>
      <c r="D22" s="349"/>
      <c r="E22" s="350"/>
      <c r="F22" s="61">
        <v>910</v>
      </c>
      <c r="G22" s="7"/>
      <c r="H22" s="7"/>
      <c r="I22" s="7"/>
      <c r="J22" s="7"/>
      <c r="K22" s="7"/>
      <c r="L22" s="12">
        <f>K22</f>
        <v>0</v>
      </c>
      <c r="M22" s="7"/>
      <c r="N22" s="13">
        <f>L22</f>
        <v>0</v>
      </c>
    </row>
    <row r="23" spans="2:14" ht="12.75" customHeight="1">
      <c r="B23" s="62" t="s">
        <v>212</v>
      </c>
      <c r="C23" s="345" t="s">
        <v>77</v>
      </c>
      <c r="D23" s="346"/>
      <c r="E23" s="347"/>
      <c r="F23" s="63">
        <v>911</v>
      </c>
      <c r="G23" s="9"/>
      <c r="H23" s="9"/>
      <c r="I23" s="9"/>
      <c r="J23" s="9"/>
      <c r="K23" s="9"/>
      <c r="L23" s="4">
        <v>0</v>
      </c>
      <c r="M23" s="9"/>
      <c r="N23" s="5">
        <v>0</v>
      </c>
    </row>
    <row r="24" spans="2:14" ht="12.75" customHeight="1">
      <c r="B24" s="64" t="s">
        <v>213</v>
      </c>
      <c r="C24" s="357" t="s">
        <v>694</v>
      </c>
      <c r="D24" s="358"/>
      <c r="E24" s="359"/>
      <c r="F24" s="65">
        <v>912</v>
      </c>
      <c r="G24" s="3">
        <f>G16+G17+G18+G19+G20+G21+G22+G23</f>
        <v>1560000</v>
      </c>
      <c r="H24" s="3">
        <f t="shared" ref="H24:M24" si="1">H16+H17+H18+H19+H20+H21+H22+H23</f>
        <v>30640</v>
      </c>
      <c r="I24" s="3">
        <f t="shared" si="1"/>
        <v>0</v>
      </c>
      <c r="J24" s="3">
        <f t="shared" si="1"/>
        <v>256000</v>
      </c>
      <c r="K24" s="3">
        <f>K16+K17+K18+K19+K20+K21-K22+K23</f>
        <v>4904810</v>
      </c>
      <c r="L24" s="3">
        <f>L16+L17+L18+L19+L20+L21-L22+L23</f>
        <v>6751450</v>
      </c>
      <c r="M24" s="3">
        <f t="shared" si="1"/>
        <v>0</v>
      </c>
      <c r="N24" s="241">
        <f>N16+N17+N18+N19+N20+N21-N22+N23</f>
        <v>6751450</v>
      </c>
    </row>
    <row r="25" spans="2:14" ht="12.75" customHeight="1">
      <c r="B25" s="62" t="s">
        <v>190</v>
      </c>
      <c r="C25" s="345" t="s">
        <v>78</v>
      </c>
      <c r="D25" s="346"/>
      <c r="E25" s="347"/>
      <c r="F25" s="63">
        <v>913</v>
      </c>
      <c r="G25" s="9"/>
      <c r="H25" s="9"/>
      <c r="I25" s="9"/>
      <c r="J25" s="9"/>
      <c r="K25" s="9"/>
      <c r="L25" s="4">
        <v>0</v>
      </c>
      <c r="M25" s="9"/>
      <c r="N25" s="5">
        <v>0</v>
      </c>
    </row>
    <row r="26" spans="2:14" ht="12.75" customHeight="1">
      <c r="B26" s="60" t="s">
        <v>191</v>
      </c>
      <c r="C26" s="348" t="s">
        <v>70</v>
      </c>
      <c r="D26" s="349"/>
      <c r="E26" s="350"/>
      <c r="F26" s="61">
        <v>914</v>
      </c>
      <c r="G26" s="7"/>
      <c r="H26" s="7"/>
      <c r="I26" s="7"/>
      <c r="J26" s="7"/>
      <c r="K26" s="7">
        <v>1</v>
      </c>
      <c r="L26" s="12">
        <f>K26</f>
        <v>1</v>
      </c>
      <c r="M26" s="7"/>
      <c r="N26" s="13">
        <f>L26</f>
        <v>1</v>
      </c>
    </row>
    <row r="27" spans="2:14" ht="12.75" customHeight="1">
      <c r="B27" s="66" t="s">
        <v>192</v>
      </c>
      <c r="C27" s="354" t="s">
        <v>684</v>
      </c>
      <c r="D27" s="355"/>
      <c r="E27" s="356"/>
      <c r="F27" s="67">
        <v>915</v>
      </c>
      <c r="G27" s="11">
        <f>G24+G25+G26</f>
        <v>1560000</v>
      </c>
      <c r="H27" s="11">
        <f t="shared" ref="H27:N27" si="2">H24+H25+H26</f>
        <v>30640</v>
      </c>
      <c r="I27" s="11">
        <f t="shared" si="2"/>
        <v>0</v>
      </c>
      <c r="J27" s="11">
        <f t="shared" si="2"/>
        <v>256000</v>
      </c>
      <c r="K27" s="11">
        <f t="shared" si="2"/>
        <v>4904811</v>
      </c>
      <c r="L27" s="11">
        <f t="shared" si="2"/>
        <v>6751451</v>
      </c>
      <c r="M27" s="11">
        <f t="shared" si="2"/>
        <v>0</v>
      </c>
      <c r="N27" s="242">
        <f t="shared" si="2"/>
        <v>6751451</v>
      </c>
    </row>
    <row r="28" spans="2:14" ht="12.75" customHeight="1">
      <c r="B28" s="60" t="s">
        <v>193</v>
      </c>
      <c r="C28" s="348" t="s">
        <v>71</v>
      </c>
      <c r="D28" s="349"/>
      <c r="E28" s="350"/>
      <c r="F28" s="61">
        <v>916</v>
      </c>
      <c r="G28" s="7"/>
      <c r="H28" s="7"/>
      <c r="I28" s="7"/>
      <c r="J28" s="7"/>
      <c r="K28" s="7"/>
      <c r="L28" s="12">
        <v>0</v>
      </c>
      <c r="M28" s="7"/>
      <c r="N28" s="13">
        <v>0</v>
      </c>
    </row>
    <row r="29" spans="2:14" ht="12.75" customHeight="1">
      <c r="B29" s="62" t="s">
        <v>194</v>
      </c>
      <c r="C29" s="345" t="s">
        <v>72</v>
      </c>
      <c r="D29" s="346"/>
      <c r="E29" s="347"/>
      <c r="F29" s="63">
        <v>917</v>
      </c>
      <c r="G29" s="9"/>
      <c r="H29" s="9"/>
      <c r="I29" s="9"/>
      <c r="J29" s="9"/>
      <c r="K29" s="9"/>
      <c r="L29" s="4">
        <v>0</v>
      </c>
      <c r="M29" s="9"/>
      <c r="N29" s="5">
        <v>0</v>
      </c>
    </row>
    <row r="30" spans="2:14" ht="12.75" customHeight="1">
      <c r="B30" s="60" t="s">
        <v>195</v>
      </c>
      <c r="C30" s="348" t="s">
        <v>73</v>
      </c>
      <c r="D30" s="349"/>
      <c r="E30" s="350"/>
      <c r="F30" s="61">
        <v>918</v>
      </c>
      <c r="G30" s="7"/>
      <c r="H30" s="7"/>
      <c r="I30" s="7"/>
      <c r="J30" s="7"/>
      <c r="K30" s="7"/>
      <c r="L30" s="12">
        <v>0</v>
      </c>
      <c r="M30" s="7"/>
      <c r="N30" s="13">
        <v>0</v>
      </c>
    </row>
    <row r="31" spans="2:14" ht="12.75" customHeight="1">
      <c r="B31" s="62" t="s">
        <v>196</v>
      </c>
      <c r="C31" s="345" t="s">
        <v>74</v>
      </c>
      <c r="D31" s="346"/>
      <c r="E31" s="347"/>
      <c r="F31" s="63">
        <v>919</v>
      </c>
      <c r="G31" s="9"/>
      <c r="H31" s="9"/>
      <c r="I31" s="9"/>
      <c r="J31" s="9"/>
      <c r="K31" s="9">
        <v>461385</v>
      </c>
      <c r="L31" s="4">
        <f>K31</f>
        <v>461385</v>
      </c>
      <c r="M31" s="9"/>
      <c r="N31" s="5">
        <f>L31</f>
        <v>461385</v>
      </c>
    </row>
    <row r="32" spans="2:14" ht="12.75" customHeight="1">
      <c r="B32" s="60" t="s">
        <v>197</v>
      </c>
      <c r="C32" s="348" t="s">
        <v>75</v>
      </c>
      <c r="D32" s="349"/>
      <c r="E32" s="350"/>
      <c r="F32" s="61">
        <v>920</v>
      </c>
      <c r="G32" s="7"/>
      <c r="H32" s="7"/>
      <c r="I32" s="7"/>
      <c r="J32" s="7"/>
      <c r="K32" s="7"/>
      <c r="L32" s="12">
        <v>0</v>
      </c>
      <c r="M32" s="7"/>
      <c r="N32" s="13">
        <v>0</v>
      </c>
    </row>
    <row r="33" spans="2:14" ht="12.75" customHeight="1">
      <c r="B33" s="62" t="s">
        <v>198</v>
      </c>
      <c r="C33" s="345" t="s">
        <v>76</v>
      </c>
      <c r="D33" s="346"/>
      <c r="E33" s="347"/>
      <c r="F33" s="63">
        <v>921</v>
      </c>
      <c r="G33" s="9"/>
      <c r="H33" s="9"/>
      <c r="I33" s="9"/>
      <c r="J33" s="9"/>
      <c r="K33" s="9"/>
      <c r="L33" s="4">
        <f>K33</f>
        <v>0</v>
      </c>
      <c r="M33" s="9"/>
      <c r="N33" s="5">
        <f>L33</f>
        <v>0</v>
      </c>
    </row>
    <row r="34" spans="2:14" ht="12.75" customHeight="1">
      <c r="B34" s="60" t="s">
        <v>199</v>
      </c>
      <c r="C34" s="348" t="s">
        <v>77</v>
      </c>
      <c r="D34" s="349"/>
      <c r="E34" s="350"/>
      <c r="F34" s="61">
        <v>922</v>
      </c>
      <c r="G34" s="7"/>
      <c r="H34" s="7"/>
      <c r="I34" s="7"/>
      <c r="J34" s="7"/>
      <c r="K34" s="7"/>
      <c r="L34" s="12">
        <v>0</v>
      </c>
      <c r="M34" s="7"/>
      <c r="N34" s="13">
        <v>0</v>
      </c>
    </row>
    <row r="35" spans="2:14" ht="12.75" customHeight="1">
      <c r="B35" s="68" t="s">
        <v>200</v>
      </c>
      <c r="C35" s="351" t="s">
        <v>696</v>
      </c>
      <c r="D35" s="352"/>
      <c r="E35" s="353"/>
      <c r="F35" s="69">
        <v>923</v>
      </c>
      <c r="G35" s="70">
        <f>G27+G28+G29+G30+G31+G32+G33+G34</f>
        <v>1560000</v>
      </c>
      <c r="H35" s="70">
        <f t="shared" ref="H35:M35" si="3">H27+H28+H29+H30+H31+H32+H33+H34</f>
        <v>30640</v>
      </c>
      <c r="I35" s="70">
        <f t="shared" si="3"/>
        <v>0</v>
      </c>
      <c r="J35" s="70">
        <f t="shared" si="3"/>
        <v>256000</v>
      </c>
      <c r="K35" s="70">
        <f>K27+K28+K29+K30+K31+K32-K33+K34</f>
        <v>5366196</v>
      </c>
      <c r="L35" s="70">
        <f>L27+L28+L29+L30+L31+L32-L33+L34</f>
        <v>7212836</v>
      </c>
      <c r="M35" s="70">
        <f t="shared" si="3"/>
        <v>0</v>
      </c>
      <c r="N35" s="243">
        <f>N27+N28+N29+N30+N31+N32-N33+N34</f>
        <v>7212836</v>
      </c>
    </row>
    <row r="36" spans="2:14" ht="12.75" customHeight="1"/>
    <row r="37" spans="2:14" ht="12.75" customHeight="1" thickBot="1">
      <c r="B37" s="224" t="s">
        <v>148</v>
      </c>
      <c r="C37" s="206" t="s">
        <v>165</v>
      </c>
      <c r="H37" s="327" t="s">
        <v>156</v>
      </c>
      <c r="I37" s="318"/>
      <c r="J37" s="318"/>
      <c r="K37" s="252"/>
      <c r="L37" s="253"/>
      <c r="M37" s="253"/>
    </row>
    <row r="38" spans="2:14" ht="12.75" customHeight="1" thickBot="1">
      <c r="B38" s="224" t="s">
        <v>178</v>
      </c>
      <c r="C38" s="206" t="s">
        <v>688</v>
      </c>
      <c r="F38" s="206" t="s">
        <v>155</v>
      </c>
      <c r="H38" s="327" t="s">
        <v>157</v>
      </c>
      <c r="I38" s="318"/>
      <c r="J38" s="318"/>
      <c r="K38" s="254" t="s">
        <v>176</v>
      </c>
      <c r="L38" s="255"/>
      <c r="M38" s="255"/>
    </row>
    <row r="39" spans="2:14" ht="12.75" customHeight="1"/>
    <row r="40" spans="2:14" ht="12.75" customHeight="1"/>
  </sheetData>
  <mergeCells count="43">
    <mergeCell ref="N10:N11"/>
    <mergeCell ref="C12:E12"/>
    <mergeCell ref="B10:B11"/>
    <mergeCell ref="C10:E11"/>
    <mergeCell ref="F10:L10"/>
    <mergeCell ref="M10:M11"/>
    <mergeCell ref="C17:E17"/>
    <mergeCell ref="C18:E18"/>
    <mergeCell ref="C19:E19"/>
    <mergeCell ref="C20:E20"/>
    <mergeCell ref="C13:E13"/>
    <mergeCell ref="C14:E14"/>
    <mergeCell ref="C15:E15"/>
    <mergeCell ref="C16:E16"/>
    <mergeCell ref="C30:E30"/>
    <mergeCell ref="C21:E21"/>
    <mergeCell ref="C22:E22"/>
    <mergeCell ref="C33:E33"/>
    <mergeCell ref="C34:E34"/>
    <mergeCell ref="C23:E23"/>
    <mergeCell ref="C24:E24"/>
    <mergeCell ref="B4:E4"/>
    <mergeCell ref="K1:M1"/>
    <mergeCell ref="K2:M2"/>
    <mergeCell ref="K3:M3"/>
    <mergeCell ref="K4:M4"/>
    <mergeCell ref="B3:D3"/>
    <mergeCell ref="K5:M5"/>
    <mergeCell ref="H37:J37"/>
    <mergeCell ref="H38:J38"/>
    <mergeCell ref="K37:M37"/>
    <mergeCell ref="K38:M38"/>
    <mergeCell ref="B7:N7"/>
    <mergeCell ref="B8:N8"/>
    <mergeCell ref="K9:N9"/>
    <mergeCell ref="C31:E31"/>
    <mergeCell ref="C32:E32"/>
    <mergeCell ref="C35:E35"/>
    <mergeCell ref="C25:E25"/>
    <mergeCell ref="C26:E26"/>
    <mergeCell ref="C27:E27"/>
    <mergeCell ref="C28:E28"/>
    <mergeCell ref="C29:E29"/>
  </mergeCells>
  <phoneticPr fontId="1" type="noConversion"/>
  <dataValidations count="2">
    <dataValidation type="whole" operator="greaterThanOrEqual" allowBlank="1" showInputMessage="1" errorTitle="Graška" error="Unose se vrijednosti u konvertibilnim markama, bez decimalnih mjesta. Nije dozvoljen unos negativnih brojeva." prompt="U ovo polje se ne unosi iznos._x000a_Polje se automatski računa u skladu sa formulom." sqref="G24:N24 N13:N23 G27:N27 L25:L26 L28:L35 N28:N35 M16 G16:K16 L13:L23 N25:N26 G35:K35 M35">
      <formula1>0</formula1>
    </dataValidation>
    <dataValidation type="whole" operator="notEqual" allowBlank="1" showInputMessage="1" showErrorMessage="1" errorTitle="Graška" error="Unose se vrijednosti u konvertibilnim markama, bez decimalnih mjesta." sqref="G13:K15 M13:M15 G17:K23 M17:M23 G25:K26 M25:M26 G28:K34 M28:M34">
      <formula1>0</formula1>
    </dataValidation>
  </dataValidations>
  <pageMargins left="0" right="0" top="0" bottom="0" header="0.11811023622047245" footer="0.11811023622047245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topLeftCell="A22" workbookViewId="0">
      <selection activeCell="J35" sqref="J35"/>
    </sheetView>
  </sheetViews>
  <sheetFormatPr defaultRowHeight="12.75"/>
  <cols>
    <col min="1" max="1" width="2.42578125" customWidth="1"/>
    <col min="2" max="2" width="13" customWidth="1"/>
    <col min="3" max="3" width="11.7109375" customWidth="1"/>
    <col min="4" max="4" width="11.42578125" customWidth="1"/>
    <col min="5" max="5" width="12.5703125" customWidth="1"/>
    <col min="6" max="6" width="13.140625" customWidth="1"/>
    <col min="7" max="7" width="16.28515625" customWidth="1"/>
    <col min="8" max="8" width="15.28515625" customWidth="1"/>
  </cols>
  <sheetData>
    <row r="4" spans="2:8">
      <c r="B4" s="370" t="s">
        <v>79</v>
      </c>
      <c r="C4" s="370"/>
      <c r="D4" s="370"/>
      <c r="E4" s="370"/>
      <c r="F4" s="370"/>
      <c r="G4" s="71"/>
      <c r="H4" s="71"/>
    </row>
    <row r="5" spans="2:8">
      <c r="B5" s="371" t="s">
        <v>80</v>
      </c>
      <c r="C5" s="371"/>
      <c r="D5" s="371"/>
      <c r="E5" s="371"/>
      <c r="F5" s="371"/>
      <c r="G5" s="71"/>
      <c r="H5" s="72" t="s">
        <v>81</v>
      </c>
    </row>
    <row r="6" spans="2:8">
      <c r="B6" s="372" t="s">
        <v>82</v>
      </c>
      <c r="C6" s="372"/>
      <c r="D6" s="372"/>
      <c r="E6" s="372"/>
      <c r="F6" s="372"/>
      <c r="G6" s="71"/>
      <c r="H6" s="71"/>
    </row>
    <row r="7" spans="2:8">
      <c r="B7" s="71"/>
      <c r="C7" s="71"/>
      <c r="D7" s="73"/>
      <c r="E7" s="74"/>
      <c r="F7" s="71"/>
      <c r="G7" s="71"/>
      <c r="H7" s="71"/>
    </row>
    <row r="8" spans="2:8" ht="18">
      <c r="B8" s="373" t="s">
        <v>83</v>
      </c>
      <c r="C8" s="373"/>
      <c r="D8" s="373"/>
      <c r="E8" s="373"/>
      <c r="F8" s="373"/>
      <c r="G8" s="373"/>
      <c r="H8" s="373"/>
    </row>
    <row r="9" spans="2:8" ht="13.5" thickBot="1">
      <c r="B9" s="71"/>
      <c r="C9" s="71"/>
      <c r="D9" s="71"/>
      <c r="E9" s="71"/>
      <c r="F9" s="71"/>
      <c r="G9" s="71"/>
      <c r="H9" s="71"/>
    </row>
    <row r="10" spans="2:8" ht="15.75">
      <c r="B10" s="75" t="s">
        <v>84</v>
      </c>
      <c r="C10" s="76"/>
      <c r="D10" s="77"/>
      <c r="E10" s="379" t="s">
        <v>85</v>
      </c>
      <c r="F10" s="379"/>
      <c r="G10" s="379"/>
      <c r="H10" s="380"/>
    </row>
    <row r="11" spans="2:8">
      <c r="B11" s="78" t="s">
        <v>86</v>
      </c>
      <c r="C11" s="79"/>
      <c r="D11" s="79"/>
      <c r="E11" s="80" t="s">
        <v>87</v>
      </c>
      <c r="F11" s="81"/>
      <c r="G11" s="81"/>
      <c r="H11" s="82"/>
    </row>
    <row r="12" spans="2:8">
      <c r="B12" s="78" t="s">
        <v>88</v>
      </c>
      <c r="C12" s="79"/>
      <c r="D12" s="79"/>
      <c r="E12" s="79">
        <v>76320</v>
      </c>
      <c r="F12" s="79"/>
      <c r="G12" s="381" t="s">
        <v>89</v>
      </c>
      <c r="H12" s="382"/>
    </row>
    <row r="13" spans="2:8">
      <c r="B13" s="83" t="s">
        <v>90</v>
      </c>
      <c r="C13" s="84"/>
      <c r="D13" s="84"/>
      <c r="E13" s="84"/>
      <c r="F13" s="84"/>
      <c r="G13" s="84"/>
      <c r="H13" s="85"/>
    </row>
    <row r="14" spans="2:8">
      <c r="B14" s="78" t="s">
        <v>91</v>
      </c>
      <c r="C14" s="79"/>
      <c r="D14" s="79"/>
      <c r="E14" s="79"/>
      <c r="F14" s="79"/>
      <c r="G14" s="79"/>
      <c r="H14" s="86"/>
    </row>
    <row r="15" spans="2:8">
      <c r="B15" s="87"/>
      <c r="C15" s="79"/>
      <c r="D15" s="79"/>
      <c r="E15" s="79"/>
      <c r="F15" s="79"/>
      <c r="G15" s="79"/>
      <c r="H15" s="86"/>
    </row>
    <row r="16" spans="2:8">
      <c r="B16" s="83" t="s">
        <v>92</v>
      </c>
      <c r="C16" s="79"/>
      <c r="D16" s="79"/>
      <c r="E16" s="79"/>
      <c r="F16" s="88"/>
      <c r="G16" s="79"/>
      <c r="H16" s="86"/>
    </row>
    <row r="17" spans="2:8">
      <c r="B17" s="78" t="s">
        <v>93</v>
      </c>
      <c r="C17" s="88"/>
      <c r="D17" s="79"/>
      <c r="E17" s="79"/>
      <c r="F17" s="79"/>
      <c r="G17" s="79"/>
      <c r="H17" s="86"/>
    </row>
    <row r="18" spans="2:8">
      <c r="B18" s="78" t="s">
        <v>94</v>
      </c>
      <c r="C18" s="88"/>
      <c r="D18" s="79"/>
      <c r="E18" s="79"/>
      <c r="F18" s="79"/>
      <c r="G18" s="79"/>
      <c r="H18" s="86"/>
    </row>
    <row r="19" spans="2:8">
      <c r="B19" s="78"/>
      <c r="C19" s="89"/>
      <c r="D19" s="84"/>
      <c r="E19" s="84" t="s">
        <v>95</v>
      </c>
      <c r="F19" s="84"/>
      <c r="G19" s="84"/>
      <c r="H19" s="85"/>
    </row>
    <row r="20" spans="2:8">
      <c r="B20" s="78" t="s">
        <v>96</v>
      </c>
      <c r="C20" s="89"/>
      <c r="D20" s="84"/>
      <c r="E20" s="88" t="s">
        <v>97</v>
      </c>
      <c r="F20" s="84"/>
      <c r="G20" s="84"/>
      <c r="H20" s="85"/>
    </row>
    <row r="21" spans="2:8">
      <c r="B21" s="78" t="s">
        <v>98</v>
      </c>
      <c r="C21" s="90"/>
      <c r="D21" s="84"/>
      <c r="E21" s="88" t="s">
        <v>99</v>
      </c>
      <c r="F21" s="84"/>
      <c r="G21" s="84"/>
      <c r="H21" s="85"/>
    </row>
    <row r="22" spans="2:8" ht="13.5" thickBot="1">
      <c r="B22" s="91" t="s">
        <v>100</v>
      </c>
      <c r="C22" s="92"/>
      <c r="D22" s="93"/>
      <c r="E22" s="94" t="s">
        <v>101</v>
      </c>
      <c r="F22" s="93"/>
      <c r="G22" s="93"/>
      <c r="H22" s="95"/>
    </row>
    <row r="23" spans="2:8">
      <c r="B23" s="79"/>
      <c r="C23" s="84"/>
      <c r="D23" s="84"/>
      <c r="E23" s="84"/>
      <c r="F23" s="84"/>
      <c r="G23" s="84"/>
      <c r="H23" s="84"/>
    </row>
    <row r="24" spans="2:8">
      <c r="B24" s="79"/>
      <c r="C24" s="84"/>
      <c r="D24" s="84"/>
      <c r="E24" s="84"/>
      <c r="F24" s="84"/>
      <c r="G24" s="84"/>
      <c r="H24" s="84"/>
    </row>
    <row r="25" spans="2:8" ht="15.75">
      <c r="B25" s="383" t="s">
        <v>102</v>
      </c>
      <c r="C25" s="383"/>
      <c r="D25" s="383"/>
      <c r="E25" s="383"/>
      <c r="F25" s="383"/>
      <c r="G25" s="383"/>
      <c r="H25" s="383"/>
    </row>
    <row r="26" spans="2:8">
      <c r="B26" s="369" t="s">
        <v>103</v>
      </c>
      <c r="C26" s="369"/>
      <c r="D26" s="369"/>
      <c r="E26" s="369"/>
      <c r="F26" s="369"/>
      <c r="G26" s="369"/>
      <c r="H26" s="369"/>
    </row>
    <row r="27" spans="2:8">
      <c r="B27" s="369" t="s">
        <v>686</v>
      </c>
      <c r="C27" s="369"/>
      <c r="D27" s="369"/>
      <c r="E27" s="369"/>
      <c r="F27" s="369"/>
      <c r="G27" s="369"/>
      <c r="H27" s="369"/>
    </row>
    <row r="28" spans="2:8" ht="13.5" thickBot="1">
      <c r="B28" s="96"/>
      <c r="C28" s="79"/>
      <c r="D28" s="79"/>
      <c r="E28" s="79"/>
      <c r="F28" s="79"/>
      <c r="G28" s="79"/>
      <c r="H28" s="79"/>
    </row>
    <row r="29" spans="2:8">
      <c r="B29" s="97" t="s">
        <v>104</v>
      </c>
      <c r="C29" s="374" t="s">
        <v>105</v>
      </c>
      <c r="D29" s="375"/>
      <c r="E29" s="375"/>
      <c r="F29" s="375"/>
      <c r="G29" s="376"/>
      <c r="H29" s="98" t="s">
        <v>106</v>
      </c>
    </row>
    <row r="30" spans="2:8" ht="13.5" thickBot="1">
      <c r="B30" s="99" t="s">
        <v>107</v>
      </c>
      <c r="C30" s="377" t="s">
        <v>107</v>
      </c>
      <c r="D30" s="369"/>
      <c r="E30" s="369"/>
      <c r="F30" s="369"/>
      <c r="G30" s="378"/>
      <c r="H30" s="100" t="s">
        <v>107</v>
      </c>
    </row>
    <row r="31" spans="2:8" ht="13.5" thickBot="1">
      <c r="B31" s="101"/>
      <c r="C31" s="102"/>
      <c r="D31" s="102"/>
      <c r="E31" s="102"/>
      <c r="F31" s="102"/>
      <c r="G31" s="103"/>
      <c r="H31" s="104"/>
    </row>
    <row r="32" spans="2:8" ht="13.5" thickBot="1">
      <c r="B32" s="105"/>
      <c r="C32" s="79"/>
      <c r="D32" s="79"/>
      <c r="E32" s="79"/>
      <c r="F32" s="79"/>
      <c r="G32" s="79"/>
      <c r="H32" s="86"/>
    </row>
    <row r="33" spans="2:8">
      <c r="B33" s="106" t="s">
        <v>104</v>
      </c>
      <c r="C33" s="107" t="s">
        <v>108</v>
      </c>
      <c r="D33" s="107" t="s">
        <v>109</v>
      </c>
      <c r="E33" s="108" t="s">
        <v>110</v>
      </c>
      <c r="F33" s="108" t="s">
        <v>111</v>
      </c>
      <c r="G33" s="109" t="s">
        <v>112</v>
      </c>
      <c r="H33" s="97"/>
    </row>
    <row r="34" spans="2:8">
      <c r="B34" s="110" t="s">
        <v>113</v>
      </c>
      <c r="C34" s="111" t="s">
        <v>114</v>
      </c>
      <c r="D34" s="112" t="s">
        <v>115</v>
      </c>
      <c r="E34" s="111" t="s">
        <v>116</v>
      </c>
      <c r="F34" s="111" t="s">
        <v>117</v>
      </c>
      <c r="G34" s="113" t="s">
        <v>118</v>
      </c>
      <c r="H34" s="99" t="s">
        <v>119</v>
      </c>
    </row>
    <row r="35" spans="2:8">
      <c r="B35" s="110" t="s">
        <v>120</v>
      </c>
      <c r="C35" s="111"/>
      <c r="D35" s="112" t="s">
        <v>121</v>
      </c>
      <c r="E35" s="111"/>
      <c r="F35" s="111"/>
      <c r="G35" s="114"/>
      <c r="H35" s="115"/>
    </row>
    <row r="36" spans="2:8">
      <c r="B36" s="116" t="s">
        <v>122</v>
      </c>
      <c r="C36" s="117" t="s">
        <v>122</v>
      </c>
      <c r="D36" s="117" t="s">
        <v>122</v>
      </c>
      <c r="E36" s="118"/>
      <c r="F36" s="118"/>
      <c r="G36" s="119" t="s">
        <v>123</v>
      </c>
      <c r="H36" s="120"/>
    </row>
    <row r="37" spans="2:8" ht="13.5" thickBot="1">
      <c r="B37" s="121">
        <v>1</v>
      </c>
      <c r="C37" s="122">
        <v>2</v>
      </c>
      <c r="D37" s="122">
        <v>3</v>
      </c>
      <c r="E37" s="123">
        <v>4</v>
      </c>
      <c r="F37" s="123">
        <v>5</v>
      </c>
      <c r="G37" s="124">
        <v>6</v>
      </c>
      <c r="H37" s="125">
        <v>7</v>
      </c>
    </row>
    <row r="38" spans="2:8">
      <c r="B38" s="126" t="s">
        <v>124</v>
      </c>
      <c r="C38" s="127" t="s">
        <v>125</v>
      </c>
      <c r="D38" s="128">
        <v>0.5</v>
      </c>
      <c r="E38" s="128">
        <v>7</v>
      </c>
      <c r="F38" s="129">
        <v>12</v>
      </c>
      <c r="G38" s="130">
        <f>ROUND(D38*E38*F38,1)</f>
        <v>42</v>
      </c>
      <c r="H38" s="131"/>
    </row>
    <row r="39" spans="2:8">
      <c r="B39" s="132"/>
      <c r="C39" s="133"/>
      <c r="D39" s="134"/>
      <c r="E39" s="134"/>
      <c r="F39" s="135"/>
      <c r="G39" s="136"/>
      <c r="H39" s="137"/>
    </row>
    <row r="40" spans="2:8">
      <c r="B40" s="138"/>
      <c r="C40" s="139"/>
      <c r="D40" s="139"/>
      <c r="E40" s="139"/>
      <c r="F40" s="140"/>
      <c r="G40" s="141"/>
      <c r="H40" s="137"/>
    </row>
    <row r="41" spans="2:8">
      <c r="B41" s="138"/>
      <c r="C41" s="139"/>
      <c r="D41" s="139"/>
      <c r="E41" s="139"/>
      <c r="F41" s="140"/>
      <c r="G41" s="141"/>
      <c r="H41" s="137"/>
    </row>
    <row r="42" spans="2:8">
      <c r="B42" s="138"/>
      <c r="C42" s="139"/>
      <c r="D42" s="139"/>
      <c r="E42" s="139"/>
      <c r="F42" s="140"/>
      <c r="G42" s="141"/>
      <c r="H42" s="137"/>
    </row>
    <row r="43" spans="2:8">
      <c r="B43" s="138"/>
      <c r="C43" s="139"/>
      <c r="D43" s="139"/>
      <c r="E43" s="139"/>
      <c r="F43" s="140"/>
      <c r="G43" s="141"/>
      <c r="H43" s="137"/>
    </row>
    <row r="44" spans="2:8" ht="13.5" thickBot="1">
      <c r="B44" s="142"/>
      <c r="C44" s="143"/>
      <c r="D44" s="143"/>
      <c r="E44" s="143"/>
      <c r="F44" s="144"/>
      <c r="G44" s="145"/>
      <c r="H44" s="146"/>
    </row>
    <row r="45" spans="2:8" ht="13.5" thickBot="1">
      <c r="B45" s="147"/>
      <c r="C45" s="148"/>
      <c r="D45" s="148"/>
      <c r="E45" s="148" t="s">
        <v>126</v>
      </c>
      <c r="F45" s="149"/>
      <c r="G45" s="150">
        <f>SUM(G38:G44)</f>
        <v>42</v>
      </c>
      <c r="H45" s="151"/>
    </row>
    <row r="46" spans="2:8">
      <c r="B46" s="152"/>
      <c r="C46" s="71"/>
      <c r="D46" s="71"/>
      <c r="E46" s="71"/>
      <c r="F46" s="71"/>
      <c r="G46" s="71"/>
      <c r="H46" s="71"/>
    </row>
    <row r="47" spans="2:8">
      <c r="B47" s="71"/>
      <c r="C47" s="71"/>
      <c r="D47" s="71"/>
      <c r="E47" s="71" t="s">
        <v>127</v>
      </c>
      <c r="F47" s="71"/>
      <c r="G47" s="71" t="s">
        <v>128</v>
      </c>
      <c r="H47" s="71"/>
    </row>
    <row r="48" spans="2:8">
      <c r="B48" s="153" t="s">
        <v>685</v>
      </c>
      <c r="C48" s="153"/>
      <c r="D48" s="71"/>
      <c r="E48" s="71"/>
      <c r="F48" s="71"/>
      <c r="G48" s="71" t="s">
        <v>129</v>
      </c>
      <c r="H48" s="71"/>
    </row>
    <row r="49" spans="2:8">
      <c r="B49" s="71"/>
      <c r="C49" s="71"/>
      <c r="D49" s="71"/>
      <c r="E49" s="71"/>
      <c r="F49" s="71"/>
      <c r="G49" s="71"/>
      <c r="H49" s="71"/>
    </row>
    <row r="50" spans="2:8">
      <c r="B50" s="71"/>
      <c r="C50" s="71"/>
      <c r="D50" s="71"/>
      <c r="E50" s="71"/>
      <c r="F50" s="71"/>
      <c r="G50" s="71"/>
      <c r="H50" s="71"/>
    </row>
    <row r="51" spans="2:8">
      <c r="B51" s="71"/>
      <c r="C51" s="71"/>
      <c r="D51" s="71"/>
      <c r="E51" s="71"/>
      <c r="F51" s="71"/>
      <c r="G51" s="71"/>
      <c r="H51" s="71"/>
    </row>
    <row r="52" spans="2:8">
      <c r="B52" s="71"/>
      <c r="C52" s="71"/>
      <c r="D52" s="71"/>
      <c r="E52" s="71"/>
      <c r="F52" s="71"/>
      <c r="G52" s="71"/>
      <c r="H52" s="71"/>
    </row>
    <row r="53" spans="2:8">
      <c r="B53" s="71"/>
      <c r="C53" s="71"/>
      <c r="D53" s="71"/>
      <c r="E53" s="71"/>
      <c r="F53" s="71"/>
      <c r="G53" s="71"/>
      <c r="H53" s="71"/>
    </row>
    <row r="54" spans="2:8">
      <c r="B54" s="71"/>
      <c r="C54" s="71"/>
      <c r="D54" s="71"/>
      <c r="E54" s="71"/>
      <c r="F54" s="71"/>
      <c r="G54" s="71"/>
      <c r="H54" s="71"/>
    </row>
    <row r="55" spans="2:8">
      <c r="B55" s="71"/>
      <c r="C55" s="71"/>
      <c r="D55" s="71"/>
      <c r="E55" s="71"/>
      <c r="F55" s="71"/>
      <c r="G55" s="71"/>
      <c r="H55" s="71"/>
    </row>
    <row r="56" spans="2:8">
      <c r="B56" s="71"/>
      <c r="C56" s="71"/>
      <c r="D56" s="71"/>
      <c r="E56" s="71"/>
      <c r="F56" s="71"/>
      <c r="G56" s="71"/>
      <c r="H56" s="71"/>
    </row>
    <row r="57" spans="2:8">
      <c r="B57" s="71"/>
      <c r="C57" s="71"/>
      <c r="D57" s="71"/>
      <c r="E57" s="71"/>
      <c r="F57" s="71"/>
      <c r="G57" s="71"/>
      <c r="H57" s="71"/>
    </row>
  </sheetData>
  <mergeCells count="11">
    <mergeCell ref="C29:G29"/>
    <mergeCell ref="C30:G30"/>
    <mergeCell ref="E10:H10"/>
    <mergeCell ref="G12:H12"/>
    <mergeCell ref="B25:H25"/>
    <mergeCell ref="B26:H26"/>
    <mergeCell ref="B27:H27"/>
    <mergeCell ref="B4:F4"/>
    <mergeCell ref="B5:F5"/>
    <mergeCell ref="B6:F6"/>
    <mergeCell ref="B8:H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bu1</vt:lpstr>
      <vt:lpstr>bu2</vt:lpstr>
      <vt:lpstr>nov</vt:lpstr>
      <vt:lpstr>aneks</vt:lpstr>
      <vt:lpstr>kapital </vt:lpstr>
      <vt:lpstr>vodni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2021-07-27T12:01:06Z</cp:lastPrinted>
  <dcterms:created xsi:type="dcterms:W3CDTF">2008-11-11T07:30:19Z</dcterms:created>
  <dcterms:modified xsi:type="dcterms:W3CDTF">2021-07-27T12:05:57Z</dcterms:modified>
</cp:coreProperties>
</file>