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6"/>
  </bookViews>
  <sheets>
    <sheet name="bs" sheetId="1" r:id="rId1"/>
    <sheet name="bu1" sheetId="2" r:id="rId2"/>
    <sheet name="bu2" sheetId="3" r:id="rId3"/>
    <sheet name="nov" sheetId="4" r:id="rId4"/>
    <sheet name="aneks" sheetId="5" r:id="rId5"/>
    <sheet name="kapital " sheetId="6" r:id="rId6"/>
    <sheet name="vodni" sheetId="7" r:id="rId7"/>
    <sheet name="zaključni list " sheetId="8" r:id="rId8"/>
  </sheets>
  <definedNames/>
  <calcPr fullCalcOnLoad="1"/>
</workbook>
</file>

<file path=xl/sharedStrings.xml><?xml version="1.0" encoding="utf-8"?>
<sst xmlns="http://schemas.openxmlformats.org/spreadsheetml/2006/main" count="957" uniqueCount="780">
  <si>
    <r>
      <t xml:space="preserve">Матични број:1935231                  Назив:        </t>
    </r>
    <r>
      <rPr>
        <b/>
        <u val="single"/>
        <sz val="10"/>
        <rFont val="YUTimes"/>
        <family val="2"/>
      </rPr>
      <t xml:space="preserve">  </t>
    </r>
  </si>
  <si>
    <t>DUF INVEST NOVA AD</t>
  </si>
  <si>
    <r>
      <t xml:space="preserve">Порески број:  </t>
    </r>
    <r>
      <rPr>
        <b/>
        <u val="single"/>
        <sz val="10"/>
        <rFont val="YUTimes"/>
        <family val="2"/>
      </rPr>
      <t xml:space="preserve">  4400381240005</t>
    </r>
  </si>
  <si>
    <t xml:space="preserve">     </t>
  </si>
  <si>
    <r>
      <t>Сједиште</t>
    </r>
    <r>
      <rPr>
        <b/>
        <u val="single"/>
        <sz val="10"/>
        <rFont val="YUTimes"/>
        <family val="0"/>
      </rPr>
      <t xml:space="preserve">:     005               BIJELJINA                                       </t>
    </r>
  </si>
  <si>
    <t>BIJELJINA</t>
  </si>
  <si>
    <t xml:space="preserve">               Шифра општине      Назив општине          Шифра нас.мјеста          Назив насељеног мјеста</t>
  </si>
  <si>
    <t xml:space="preserve">                                                                Остали подаци за радње:</t>
  </si>
  <si>
    <t>Адреса: GAVRILA PRINCIPA 11</t>
  </si>
  <si>
    <r>
      <t>ПТТ -76320 Мјесто: BIJELJINA</t>
    </r>
    <r>
      <rPr>
        <b/>
        <u val="single"/>
        <sz val="10"/>
        <rFont val="YUTimes"/>
        <family val="2"/>
      </rPr>
      <t xml:space="preserve"> </t>
    </r>
    <r>
      <rPr>
        <b/>
        <sz val="10"/>
        <rFont val="YUTimes"/>
        <family val="2"/>
      </rPr>
      <t xml:space="preserve">   Врста радње: </t>
    </r>
    <r>
      <rPr>
        <b/>
        <u val="single"/>
        <sz val="10"/>
        <rFont val="YUTimes"/>
        <family val="2"/>
      </rPr>
      <t>66.30   upravljanje investicionim fondovima</t>
    </r>
  </si>
  <si>
    <t>Ponovo iskazano stanje na dan 01.01.2016. god. (901 ± 902 ± 903)</t>
  </si>
  <si>
    <t>Stanje na dan 01.01.2016. god.</t>
  </si>
  <si>
    <t>Stanje na dan 31.12.2016. god. / 01.01.2017. god. (904 ± 905 ± 906 ± 907 ± 908 ± 909 - 910 + 911)</t>
  </si>
  <si>
    <t>Ponovo iskazano stanje na dan 01.01.2017. god. (912 ± 913 ± 914)</t>
  </si>
  <si>
    <t>Stanje na dan 31,12,2017 god. (915 ± 916 ± 917 ± 918 ± 919 ± 920 - 921 + 922)</t>
  </si>
  <si>
    <t>31,12,2017. godine</t>
  </si>
  <si>
    <r>
      <t xml:space="preserve">Dana, </t>
    </r>
    <r>
      <rPr>
        <b/>
        <u val="single"/>
        <sz val="10"/>
        <rFont val="Times-C"/>
        <family val="2"/>
      </rPr>
      <t xml:space="preserve"> 31.12.2017.</t>
    </r>
    <r>
      <rPr>
        <b/>
        <sz val="10"/>
        <rFont val="Times-C"/>
        <family val="2"/>
      </rPr>
      <t xml:space="preserve"> </t>
    </r>
    <r>
      <rPr>
        <sz val="10"/>
        <rFont val="Times-C"/>
        <family val="2"/>
      </rPr>
      <t>godine</t>
    </r>
  </si>
  <si>
    <t xml:space="preserve">                                         Шифра        Назив радње    </t>
  </si>
  <si>
    <r>
      <t>Улица и број:</t>
    </r>
    <r>
      <rPr>
        <b/>
        <u val="single"/>
        <sz val="10"/>
        <rFont val="YUTimes"/>
        <family val="2"/>
      </rPr>
      <t xml:space="preserve">  GAVRILA PRINCIPA 11</t>
    </r>
  </si>
  <si>
    <r>
      <t xml:space="preserve">ЈМБГ власника </t>
    </r>
    <r>
      <rPr>
        <b/>
        <u val="single"/>
        <sz val="10"/>
        <rFont val="YUTimes"/>
        <family val="2"/>
      </rPr>
      <t xml:space="preserve">                                       .</t>
    </r>
  </si>
  <si>
    <t>Телефон/фах  055/ 280-131</t>
  </si>
  <si>
    <r>
      <t xml:space="preserve">Презиме и име власника </t>
    </r>
    <r>
      <rPr>
        <b/>
        <u val="single"/>
        <sz val="10"/>
        <rFont val="YUTimes"/>
        <family val="2"/>
      </rPr>
      <t xml:space="preserve">                            .</t>
    </r>
  </si>
  <si>
    <t>е-mail: ______________________________</t>
  </si>
  <si>
    <r>
      <t>Напомена:</t>
    </r>
    <r>
      <rPr>
        <b/>
        <u val="single"/>
        <sz val="10"/>
        <rFont val="YUTimes"/>
        <family val="2"/>
      </rPr>
      <t xml:space="preserve">                                           .</t>
    </r>
  </si>
  <si>
    <t>И З В Ј Е Ш Т А Ј</t>
  </si>
  <si>
    <t>О ОБРАЧУНУ БРОЈА ЕКВИВАЛЕНТНИХ СТАНОВНИКА</t>
  </si>
  <si>
    <t>Шифра</t>
  </si>
  <si>
    <t>Назив категорије обвезника водопривредне накнаде</t>
  </si>
  <si>
    <t>Врста прихода</t>
  </si>
  <si>
    <t>(Ш-11)</t>
  </si>
  <si>
    <t>Јединица</t>
  </si>
  <si>
    <t>Ф -</t>
  </si>
  <si>
    <t>Мјесечна</t>
  </si>
  <si>
    <t>Број</t>
  </si>
  <si>
    <t>Периодични</t>
  </si>
  <si>
    <t>врсте</t>
  </si>
  <si>
    <t>мјере</t>
  </si>
  <si>
    <t>Коефицијент</t>
  </si>
  <si>
    <t>количина</t>
  </si>
  <si>
    <t>мјесеци</t>
  </si>
  <si>
    <t>ЕБС</t>
  </si>
  <si>
    <t>Примједба</t>
  </si>
  <si>
    <t>загађивача</t>
  </si>
  <si>
    <t>загађивања</t>
  </si>
  <si>
    <t>(Ш-19)</t>
  </si>
  <si>
    <t>(3х4х5)</t>
  </si>
  <si>
    <t>10 02</t>
  </si>
  <si>
    <t xml:space="preserve"> 1 запослен</t>
  </si>
  <si>
    <t xml:space="preserve">   Укупно ЕБС-а:</t>
  </si>
  <si>
    <t xml:space="preserve">         M.P.</t>
  </si>
  <si>
    <t>31.12.2017. godine</t>
  </si>
  <si>
    <t>31,12,2017 god</t>
  </si>
  <si>
    <t>za period od 01.01. do  31.12.2017. godine</t>
  </si>
  <si>
    <t>za period od 01.01. do 31.12.2017. godine</t>
  </si>
  <si>
    <t>za period koji se završava na dan 31,12,2017. godine</t>
  </si>
  <si>
    <t xml:space="preserve">OBEZVRED finAansiskih sred </t>
  </si>
  <si>
    <t>novčane  kayne za prekršaje</t>
  </si>
  <si>
    <t>Одговорно лице</t>
  </si>
  <si>
    <t>________________</t>
  </si>
  <si>
    <t>Utros. Sitan alat i inventarkoji se ne</t>
  </si>
  <si>
    <t>Mater. I djel. Utrš.za tek održ mater ulag</t>
  </si>
  <si>
    <t>Utrošeni ostali režiski materijal</t>
  </si>
  <si>
    <t>Troškovi naftinih dertivata goriva i maziva</t>
  </si>
  <si>
    <t>Troskovi elektri;ne energije</t>
  </si>
  <si>
    <t>Bruto zarade po osnovu redovnog rada sa punim radnim vremenom</t>
  </si>
  <si>
    <t>druge bruto naknade isplaćene u novcu ili naturi</t>
  </si>
  <si>
    <t>troškovi bruto naknada članovima upravnog  odbora</t>
  </si>
  <si>
    <t>Troškovi upotrebe sopstvenog automobilA</t>
  </si>
  <si>
    <t>Troškovi ptt usluga</t>
  </si>
  <si>
    <t xml:space="preserve">Troškovi  internet usluga i bežičnog </t>
  </si>
  <si>
    <t>Troškovi ostalih transportnih usluga</t>
  </si>
  <si>
    <t>Troškovi za usluge na tekućem održavanju</t>
  </si>
  <si>
    <t>Zakupnina kancelariskog prostora .pravnih lica</t>
  </si>
  <si>
    <t xml:space="preserve">Troškovi ostalih zakupnina pravnih lica </t>
  </si>
  <si>
    <t>Troškov.ulag u pred sa propagandom</t>
  </si>
  <si>
    <t>Troškovi komunalnih usluga</t>
  </si>
  <si>
    <t>Troskovi za privremene I povremene poslove</t>
  </si>
  <si>
    <t>Troškovi ostalih proizvodnih usluga</t>
  </si>
  <si>
    <t xml:space="preserve">Troškovi amortizacije </t>
  </si>
  <si>
    <t>Troškovi revizije finansiskih izvještaja</t>
  </si>
  <si>
    <t>Troškovi advokatskih usluga</t>
  </si>
  <si>
    <t>Troškovi usluga ostalih društvenih djelatnosti</t>
  </si>
  <si>
    <t>Troškovi reprezentacije u sopstvenim prostorijama</t>
  </si>
  <si>
    <t>troškovi ugostiteljskih usluga u užem smislu</t>
  </si>
  <si>
    <t>Troškovi za poklone</t>
  </si>
  <si>
    <t>Troškovi osiguranja u transportu</t>
  </si>
  <si>
    <t>Troškovi platnog prometa u zemlji</t>
  </si>
  <si>
    <t>Troškovi za bankarske usluge</t>
  </si>
  <si>
    <t>Ostali troškovi platnog prometa</t>
  </si>
  <si>
    <t>Članarine privrednim komorama</t>
  </si>
  <si>
    <t xml:space="preserve">Naknada za vode </t>
  </si>
  <si>
    <t xml:space="preserve">Naknada za šume </t>
  </si>
  <si>
    <t>Protiv požarna naknada</t>
  </si>
  <si>
    <t>Komunalna i republička taksa na firmu</t>
  </si>
  <si>
    <t>I</t>
  </si>
  <si>
    <t>A</t>
  </si>
  <si>
    <t>II</t>
  </si>
  <si>
    <t>B</t>
  </si>
  <si>
    <t>V</t>
  </si>
  <si>
    <t>G</t>
  </si>
  <si>
    <t>D</t>
  </si>
  <si>
    <t>stanje na dan 31.12.2016. godine</t>
  </si>
  <si>
    <t>prihod od  fondova</t>
  </si>
  <si>
    <t>Prihodi  od  kamata  na  obveynice</t>
  </si>
  <si>
    <t xml:space="preserve">P  R  I  H  O  D   I  </t>
  </si>
  <si>
    <t>DOBIT  PRIJE  OPOREZIVANJA   bruto  dobit</t>
  </si>
  <si>
    <t xml:space="preserve">UKUPAN PRIHOD  </t>
  </si>
  <si>
    <t>POSLOVNI  PRIHOD</t>
  </si>
  <si>
    <t xml:space="preserve">OSNOV </t>
  </si>
  <si>
    <t>%</t>
  </si>
  <si>
    <t xml:space="preserve">OBRAC </t>
  </si>
  <si>
    <t xml:space="preserve">KNJIZ </t>
  </si>
  <si>
    <t>RAZLIKA</t>
  </si>
  <si>
    <t>OSTALE  NAKNADE</t>
  </si>
  <si>
    <t>Troskovi  racunovodstv usluga</t>
  </si>
  <si>
    <t>Doprinos  za  profesionalnu  rehabilitaciju</t>
  </si>
  <si>
    <t>POTRAZIVANJA YA KAMATU</t>
  </si>
  <si>
    <t>POTRŽ. ZA DIVID. PO OSNOV ULAG KAP.U OSTAL</t>
  </si>
  <si>
    <t>za period od 01.01. do 31.12.2016. godine</t>
  </si>
  <si>
    <t>Dobitci  od prodaje  alata  I  inventara</t>
  </si>
  <si>
    <t>na dan 31.12.2016. godine</t>
  </si>
  <si>
    <t>Troškovi oglasa u štampi i drugim medijima</t>
  </si>
  <si>
    <t>takse administracione sudske i registracione</t>
  </si>
  <si>
    <t>Sudski  troškovi  i troškovi  vještačenja</t>
  </si>
  <si>
    <t>Troškovi preplate na časopise i struč literaturu</t>
  </si>
  <si>
    <t>ostali nematerijalni troškovi</t>
  </si>
  <si>
    <t>Obezvredjenje finansiskih sredstava po fer vrijednosti kroz bilans uspj</t>
  </si>
  <si>
    <t>Prihodi od izvršenih usluga NA DOMAĆEM TRŽIŠTU</t>
  </si>
  <si>
    <t>Prihodi od kamata PO OSNOVU DEPOZITA</t>
  </si>
  <si>
    <t>Prihodi od učešća dobiti drugih pravnih lica u zemlji</t>
  </si>
  <si>
    <t>Prihodi  po osnovu  uskladjivanja  vrijednosti fin sred po fer vrijednosti</t>
  </si>
  <si>
    <t>0144</t>
  </si>
  <si>
    <t>0148</t>
  </si>
  <si>
    <t>02210</t>
  </si>
  <si>
    <t>02211</t>
  </si>
  <si>
    <t>02280</t>
  </si>
  <si>
    <t>02281</t>
  </si>
  <si>
    <t>0291</t>
  </si>
  <si>
    <t>0298</t>
  </si>
  <si>
    <t>0414</t>
  </si>
  <si>
    <t>0491</t>
  </si>
  <si>
    <t>KONTO</t>
  </si>
  <si>
    <t>O  P  I  S</t>
  </si>
  <si>
    <t xml:space="preserve">DUGUJE </t>
  </si>
  <si>
    <t xml:space="preserve">POTRAŽUJE </t>
  </si>
  <si>
    <t>SALDO</t>
  </si>
  <si>
    <t>Bilans stanja</t>
  </si>
  <si>
    <t>(Izvještaj o finansijskom položaju)</t>
  </si>
  <si>
    <t>- u konvertibilnim markama -</t>
  </si>
  <si>
    <t>Matični broj:</t>
  </si>
  <si>
    <t>Obavezan unos podataka u formi!</t>
  </si>
  <si>
    <t>Šifra djelatnosti:</t>
  </si>
  <si>
    <t>Naziv privrednog društva, zadruge, drugog pravnog lica ili preduzetnika:</t>
  </si>
  <si>
    <t>Sjedište:</t>
  </si>
  <si>
    <t>JIB:</t>
  </si>
  <si>
    <t>Poslovni računi:</t>
  </si>
  <si>
    <t/>
  </si>
  <si>
    <t>U:</t>
  </si>
  <si>
    <t>Datum:</t>
  </si>
  <si>
    <t>MP</t>
  </si>
  <si>
    <t>Lice  sa licencom</t>
  </si>
  <si>
    <t xml:space="preserve">Lice odgovorno za zastupanje </t>
  </si>
  <si>
    <t>Bilans uspjeha</t>
  </si>
  <si>
    <t>(Izvještaj o ukupnom rezultatu u periodu)</t>
  </si>
  <si>
    <t>M.P.</t>
  </si>
  <si>
    <t>Lice sa licencom</t>
  </si>
  <si>
    <t>Lice odgovorno za zastupanje</t>
  </si>
  <si>
    <t>01935321</t>
  </si>
  <si>
    <t>4400381240005</t>
  </si>
  <si>
    <t>555-001-00002693-38</t>
  </si>
  <si>
    <t>555-001-0002693-38</t>
  </si>
  <si>
    <t>Izvještaj</t>
  </si>
  <si>
    <t>o ostalim dobicima i gubicima perioda</t>
  </si>
  <si>
    <t>u konvertibilnim markama</t>
  </si>
  <si>
    <t>Bijeljini</t>
  </si>
  <si>
    <t>M P</t>
  </si>
  <si>
    <t>Bilans tokova gotovine</t>
  </si>
  <si>
    <t>(Izvještaj o tokovima gotovine)</t>
  </si>
  <si>
    <t>Bijeljina</t>
  </si>
  <si>
    <t>Aneks</t>
  </si>
  <si>
    <t>(Dodatni računovodstveni izvještaj)</t>
  </si>
  <si>
    <t>Izvještaj o promjenama u kapitalu</t>
  </si>
  <si>
    <t>Društvo za upravljanje investicionim fondovima Invest nova a.d. Bijeljina</t>
  </si>
  <si>
    <t xml:space="preserve"> Bijeljini</t>
  </si>
  <si>
    <t>66.30</t>
  </si>
  <si>
    <t>Društvo za upravljanje investicionim fondovima INVEST NOVA AD BIJELJINA</t>
  </si>
  <si>
    <t>Stevan Radić</t>
  </si>
  <si>
    <t xml:space="preserve">U: </t>
  </si>
  <si>
    <t>Dana:</t>
  </si>
  <si>
    <r>
      <t>Matični broj:</t>
    </r>
    <r>
      <rPr>
        <b/>
        <sz val="10"/>
        <rFont val="Calibri"/>
        <family val="2"/>
      </rPr>
      <t xml:space="preserve"> 01935321</t>
    </r>
  </si>
  <si>
    <r>
      <t xml:space="preserve">Šifra djelatnosti: </t>
    </r>
    <r>
      <rPr>
        <b/>
        <sz val="10"/>
        <rFont val="Calibri"/>
        <family val="2"/>
      </rPr>
      <t>66.30</t>
    </r>
  </si>
  <si>
    <r>
      <t xml:space="preserve">Matični broj: </t>
    </r>
    <r>
      <rPr>
        <b/>
        <sz val="10"/>
        <rFont val="Calibri"/>
        <family val="2"/>
      </rPr>
      <t>01935321</t>
    </r>
  </si>
  <si>
    <r>
      <t xml:space="preserve">Šifra djelatnosti: </t>
    </r>
    <r>
      <rPr>
        <b/>
        <sz val="10"/>
        <rFont val="Calibri"/>
        <family val="2"/>
      </rPr>
      <t>6630</t>
    </r>
  </si>
  <si>
    <t>1.</t>
  </si>
  <si>
    <t>2.</t>
  </si>
  <si>
    <t>3.</t>
  </si>
  <si>
    <t>4.</t>
  </si>
  <si>
    <t>5.</t>
  </si>
  <si>
    <t>6.</t>
  </si>
  <si>
    <t>7.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</si>
  <si>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</si>
  <si>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</si>
  <si>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</si>
  <si>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</si>
  <si>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</si>
  <si>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</si>
  <si>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</si>
  <si>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</si>
  <si>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</si>
  <si>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</si>
  <si>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</si>
  <si>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</si>
  <si>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</si>
  <si>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</si>
  <si>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</si>
  <si>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</si>
  <si>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</si>
  <si>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</si>
  <si>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</si>
  <si>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8.</t>
  </si>
  <si>
    <t>9.</t>
  </si>
  <si>
    <t>10.</t>
  </si>
  <si>
    <t>11.</t>
  </si>
  <si>
    <t>12.</t>
  </si>
  <si>
    <t>A. POSLOVNI PRIHODI I RASHODI</t>
  </si>
  <si>
    <t xml:space="preserve">    I - POSLOVNI PRIHODI (202 + 206 + 210 + 211 - 212 + 213 - 214 + 215)</t>
  </si>
  <si>
    <t xml:space="preserve">      1. Prihodi od prodaje robe (203 do 205)</t>
  </si>
  <si>
    <t xml:space="preserve">        a) Prihodi od prodaje robe povezanim pravnim licima</t>
  </si>
  <si>
    <t>601, 602, 603</t>
  </si>
  <si>
    <t xml:space="preserve">        b) Prihodi od prodaje robe na domaćem tržištu</t>
  </si>
  <si>
    <t xml:space="preserve">        v) Prihodi od prodaje robe na inostranom tržištu</t>
  </si>
  <si>
    <t xml:space="preserve">      2. Prihodi od prodaje učinaka (207 do 209)</t>
  </si>
  <si>
    <t xml:space="preserve">        a) Prihodi od prodaje učinaka povezanim pravnim licima</t>
  </si>
  <si>
    <t>611, 612, 613</t>
  </si>
  <si>
    <t xml:space="preserve">        b) Prihodi od prodaje učinaka na domaćem tržištu</t>
  </si>
  <si>
    <t xml:space="preserve">        v) Prihodi od prodaje učinaka na inostranom tržištu</t>
  </si>
  <si>
    <t xml:space="preserve">      3. Prihodi od aktiviranja ili potrošnje robe i učinaka</t>
  </si>
  <si>
    <t xml:space="preserve">      4. Povećenje vrijednosti zaliha učinaka</t>
  </si>
  <si>
    <t xml:space="preserve">      5. Smanjenje vrijednosti zaliha učinaka</t>
  </si>
  <si>
    <t>640, 641</t>
  </si>
  <si>
    <t xml:space="preserve">      6. Povećenje vrijednosti investicionih nekretnina i bioloških sredstava koja se ne amortizuju</t>
  </si>
  <si>
    <t>642, 643</t>
  </si>
  <si>
    <t xml:space="preserve">      7. Smanjenje vrijednosti investicionih nekretnina i bioloških sredstava koja se ne amortizuju</t>
  </si>
  <si>
    <t>650 do 659</t>
  </si>
  <si>
    <t xml:space="preserve">      8. Ostali poslovni prihodi</t>
  </si>
  <si>
    <t xml:space="preserve">    II - POSLOVNI RASHODI (217 + 218 + 219 + 222 + 223 + 226 + 227 + 228)</t>
  </si>
  <si>
    <t>500 do 502</t>
  </si>
  <si>
    <t xml:space="preserve">      1. Nabavna vrijednost prodate robe</t>
  </si>
  <si>
    <t>510 do 513</t>
  </si>
  <si>
    <t xml:space="preserve">      2. Troškovi materijala</t>
  </si>
  <si>
    <t xml:space="preserve">      3. Troškovi zarada, naknada zarada i ostalih ličnih rashoda (220 + 221)</t>
  </si>
  <si>
    <t>520 do 523</t>
  </si>
  <si>
    <t xml:space="preserve">        a) Troškovi bruto zarada i bruto naknada zarada</t>
  </si>
  <si>
    <t>524 do 529</t>
  </si>
  <si>
    <t xml:space="preserve">        b) Ostali lični rashodi</t>
  </si>
  <si>
    <t>530 do 539</t>
  </si>
  <si>
    <t xml:space="preserve">      4. Troškovi proizvodnih usluga</t>
  </si>
  <si>
    <t xml:space="preserve">      5. Troškovi amortizacije i rezervisanja (224 + 225)</t>
  </si>
  <si>
    <t xml:space="preserve">        a) Troškovi amortizacije</t>
  </si>
  <si>
    <t xml:space="preserve">        b) Troškovi rezervisanja</t>
  </si>
  <si>
    <t>55, osim 555 i 556</t>
  </si>
  <si>
    <t xml:space="preserve">      6. Nematerijalni troškovi (bez poreza i doprinosa)</t>
  </si>
  <si>
    <t xml:space="preserve">      7. Troškovi poreza</t>
  </si>
  <si>
    <t xml:space="preserve">      8. Troškovi doprinosa</t>
  </si>
  <si>
    <t xml:space="preserve">  B. POSLOVNI DOBITAK (201 - 216)</t>
  </si>
  <si>
    <t xml:space="preserve">  V. POSLOVNI GUBITAK (216 - 201)</t>
  </si>
  <si>
    <t>G. FINANSIJSKI PRIHODI I RASHODI</t>
  </si>
  <si>
    <t xml:space="preserve">    I - FINANSIJSKI PRIHODI (232 do 237)</t>
  </si>
  <si>
    <t xml:space="preserve">      1. Finansijski prihodi od povezanih pravnih lica</t>
  </si>
  <si>
    <t xml:space="preserve">      2. Prihodi od kamata</t>
  </si>
  <si>
    <t xml:space="preserve">      3. Pozitivne kursne razlike</t>
  </si>
  <si>
    <t xml:space="preserve">      4. Prihodi od efekata valutne klauzule</t>
  </si>
  <si>
    <t xml:space="preserve">      5. Prihodi od učešća u dobitku zajedničkih ulaganja</t>
  </si>
  <si>
    <t xml:space="preserve">      6. Ostali finansijski prihodi</t>
  </si>
  <si>
    <t xml:space="preserve">    II - FINANSIJSKI RASHODI (239 do 243)</t>
  </si>
  <si>
    <t xml:space="preserve">      1. Finansijski rashodi po osnovu odnosa povezanih pravnih lica</t>
  </si>
  <si>
    <t xml:space="preserve">      2. Rashodi kamata</t>
  </si>
  <si>
    <t xml:space="preserve">      3. Negativne kursne razlike</t>
  </si>
  <si>
    <t xml:space="preserve">      4. Rashodi po osnovu valutne klauzule</t>
  </si>
  <si>
    <t xml:space="preserve">      5. Ostali finansijski rashodi</t>
  </si>
  <si>
    <t xml:space="preserve">  D. DOBITAK REDOVNE AKTIVNOSTI (229 + 231 - 238) ili (231 - 238 - 230)</t>
  </si>
  <si>
    <t xml:space="preserve">  Đ. GUBITAK REDOVNE AKTIVNOSTI (230 + 238 - 231) ili (238 - 229 - 231)</t>
  </si>
  <si>
    <t>E. OSTALI PRIHODI I RASHODI</t>
  </si>
  <si>
    <t xml:space="preserve">    I - OSTALI PRIHODI (247 do 256)</t>
  </si>
  <si>
    <t xml:space="preserve">      1. Dobici po osnovu prodaje nematerijalnih sredstava, nekretnina, postrojenja i opreme</t>
  </si>
  <si>
    <t xml:space="preserve">      2. Dobici po osnovu prodaje investicionih nekretnina</t>
  </si>
  <si>
    <t xml:space="preserve">      3. Dobici po osnovu prodaje bioloških sredstava</t>
  </si>
  <si>
    <t xml:space="preserve">      4. Dobici po osnovu prodaje sredstava obustavljenog poslovanja</t>
  </si>
  <si>
    <t xml:space="preserve">      5. Dobici po osnovu prodaje učešća u kapitalu i HOV</t>
  </si>
  <si>
    <t xml:space="preserve">      6. Dobici po osnovu prodaje materijala</t>
  </si>
  <si>
    <t xml:space="preserve">      7. Viškovi, izuzimajući viškove zaliha učinaka</t>
  </si>
  <si>
    <t xml:space="preserve">      8. Naplaćena otpisana potraživanja</t>
  </si>
  <si>
    <t xml:space="preserve">      9. Prihodi po osnovu ugovorene zaštite od rizika, koji ne ispunjavaju uslove da se iskažu u okviru revalorizacionih rezervi</t>
  </si>
  <si>
    <t xml:space="preserve">      10. Prihodi od smanjenja obaveza, ukidanja neiskorišćenih dugoročnih rezervisanja i ostali nepomenuti prihodi</t>
  </si>
  <si>
    <t xml:space="preserve">    II - OSTALI RASHODI (258 do 267)</t>
  </si>
  <si>
    <t xml:space="preserve">      1. Gubici po osnovu prodaje i rashodovanja nematerijalnih sredstava, nekretnina, postrojenja i opreme</t>
  </si>
  <si>
    <t xml:space="preserve">      2. Gubici po osnovu prodaje i rashodovanja investicionih nekretnina</t>
  </si>
  <si>
    <t xml:space="preserve">      3. Gubici po osnovu prodaje i rashodovanja bioloških sredstava</t>
  </si>
  <si>
    <t xml:space="preserve">      4. Gubici po osnovu prodaje sredstava obustavljenog poslovanja</t>
  </si>
  <si>
    <t xml:space="preserve">      5. Gubici po osnovu prodaje učešća u kapitalu i HOV</t>
  </si>
  <si>
    <t xml:space="preserve">      6. Gubici po osnovu prodatog materijala</t>
  </si>
  <si>
    <t xml:space="preserve">      7. Manjkovi, izuzimajući manjkove zaliha učinaka</t>
  </si>
  <si>
    <t xml:space="preserve">      8. Rashodi po osnovu zaštite od rizika koji ne ispunjavaju uslove da se iskažu u okviru revalorizacionih rezervi</t>
  </si>
  <si>
    <t xml:space="preserve">      9. Rashodi po osnovu ispravke vrijednosti i otpisa potraživanja</t>
  </si>
  <si>
    <t xml:space="preserve">      10. Rashodi po osnovu rashodovanja zaliha materijala i robe i ostali rashodi</t>
  </si>
  <si>
    <t xml:space="preserve">  Ž. DOBITAK PO OSNOVU OSTALIH PRIHODA I RASHODA (246 - 257)</t>
  </si>
  <si>
    <t xml:space="preserve">  Z. GUBITAK PO OSNOVU OSTALIH PRIHODA I RASHODA (257 - 246)</t>
  </si>
  <si>
    <t>I. PRIHODI I RASHODI OD USKLAĐIVANJA VRIJEDNOSTI IMOVINE</t>
  </si>
  <si>
    <t xml:space="preserve">    I - PRIHODI OD USKLAĐIVANJA VRIJEDNOSTI IMOVINE (271 do 279)</t>
  </si>
  <si>
    <t xml:space="preserve">      1. Prihodi od usklađivanja vrijednosti nematerijalnih sredstava</t>
  </si>
  <si>
    <t xml:space="preserve">      2. Prihodi od usklađivanja vrijednosti nekretnina, postrojenja i opreme</t>
  </si>
  <si>
    <t xml:space="preserve">      3. Prihodi od usklađivanja vrijednosti investicionih nekretnina za koje se obračunava amortizacija</t>
  </si>
  <si>
    <t xml:space="preserve">      4. Prihodi od usklađivanja vrijednosti bioloških sredstava za koje se obračunava amortizacija</t>
  </si>
  <si>
    <t xml:space="preserve">      5. Prihodi od usklađivanja vrijednosti dugoročnih finansijskih plasmana i finansijskih sredstava raspoloživih za prodaju</t>
  </si>
  <si>
    <t xml:space="preserve">      6. Prihodi od usklađivanja vrijednosti zaliha materijala i robe</t>
  </si>
  <si>
    <t xml:space="preserve">      7. Prihodi od usklađivanja vrijednosti kratkoročnih finansijskih plasmana</t>
  </si>
  <si>
    <t xml:space="preserve">      8. Prihodi od usklađivanja vrijednosti kapitala (negativni Goodwill)</t>
  </si>
  <si>
    <t xml:space="preserve">      9. Prihodi od usklađivanja vrijednosti ostale imovine</t>
  </si>
  <si>
    <t xml:space="preserve">    II - RASHODI OD USKLAĐIVANJA VRIJEDNOSTI IMOVINE (281 do 289)</t>
  </si>
  <si>
    <t xml:space="preserve">      1. Obezvrjeđenje nematerijalnih sredstava</t>
  </si>
  <si>
    <t xml:space="preserve">      2. Obezvrjeđenje nekretnina, postrojenja i opreme</t>
  </si>
  <si>
    <t xml:space="preserve">      3. Obezvrjeđenje investicionih nekretnina za koje se obračunava amortizacija</t>
  </si>
  <si>
    <t xml:space="preserve">      4. Obezvrjeđenje bioloških sredstava za koja se obračunava amortizacija</t>
  </si>
  <si>
    <t xml:space="preserve">      5. Obezvrjeđenje dugoročnih finansijskih plasmana i finansijskih sredstava raspoloživih za prodaju</t>
  </si>
  <si>
    <t xml:space="preserve">      6. Obezvrjeđenje zaliha materijala i robe</t>
  </si>
  <si>
    <t xml:space="preserve">      7. Obezvrjeđenje kratkoročnih finansijskih plasmana</t>
  </si>
  <si>
    <t xml:space="preserve">      8. Obezvređenje potraživanja primjenom indirektne metode utvrđivanja otpisa potraživanja</t>
  </si>
  <si>
    <t xml:space="preserve">      9. Obezvrjeđenje ostale imovine</t>
  </si>
  <si>
    <t xml:space="preserve">  J. DOBITAK PO OSNOVU USKLAĐIVANJA VRIJEDNOSTI IMOVINE (270 - 280)</t>
  </si>
  <si>
    <t xml:space="preserve">  K. GUBITAK PO OSNOVU USKLAĐIVANJA VRIJEDNOSTI IMOVINE (280 - 270)</t>
  </si>
  <si>
    <t>690, 691</t>
  </si>
  <si>
    <t xml:space="preserve">  L. PRIHODI PO OSNOVU PROMJENE RAČUNOVODSTVENIH POLITIKA I ISPRAVKE GREŠAKA IZ RANIJIH GODINA</t>
  </si>
  <si>
    <t>590, 591</t>
  </si>
  <si>
    <t xml:space="preserve">  LJ. RASHODI PO OSNOVU PROMJENE RAČUNOVODSTVENIH POLITIKA I ISPRAVKE GREŠAKA IZ RANIJIH GODINA</t>
  </si>
  <si>
    <t>M. DOBITAK I GUBITAK PRIJE OPOREZIVANJA</t>
  </si>
  <si>
    <t xml:space="preserve">    1. Dobitak prije oporezivanja (244 + 268 + 290 + 292 - 293 - 245 - 269 - 291)</t>
  </si>
  <si>
    <t xml:space="preserve">    2. Gubitak prije oporezivanja (245 + 269 + 291 + 293 - 292 - 244 - 268 - 290)</t>
  </si>
  <si>
    <t>N. TEKUĆI I ODLOŽENI POREZ NA DOBIT</t>
  </si>
  <si>
    <t xml:space="preserve">    1. Poreski rashodi perioda</t>
  </si>
  <si>
    <t xml:space="preserve">    2. Odloženi poreski rashodi perioda</t>
  </si>
  <si>
    <t xml:space="preserve">    3. Odloženi poreski prihodi perioda</t>
  </si>
  <si>
    <t>NJ. NETO DOBITAK I NETO GUBITAK PERIODA</t>
  </si>
  <si>
    <t xml:space="preserve">    1. Neto dobitak tekuće godine (294 - 295 - 296 - 297 + 298)</t>
  </si>
  <si>
    <t xml:space="preserve">    2. Neto gubitak tekuće godine (295 - 294 + 296 + 297 - 298)</t>
  </si>
  <si>
    <t>UKUPNI PRIHODI (201 + 231 + 246 + 270 + 292)</t>
  </si>
  <si>
    <t>UKUPNI RASHODI (216 + 238 + 257 + 280 + 293)</t>
  </si>
  <si>
    <t xml:space="preserve">  O. MEĐUDIVIDENDE I DRUGI VIDOVI RASPODJELE DOBITKA U TOKU PERIODA</t>
  </si>
  <si>
    <t>Dio neto dobitka/gubitka koji pripada većinskim vlasnicima</t>
  </si>
  <si>
    <t>Dio neto dobitka/gubitka koji pripada manjinskim vlasnicima</t>
  </si>
  <si>
    <t>Obična zarada po akciji</t>
  </si>
  <si>
    <t>Razrijeđena zarada po akciji</t>
  </si>
  <si>
    <t>Prosječan broj zaposlenih po osnovu časova rada</t>
  </si>
  <si>
    <t>Prosječan broj zaposlenih po osnovu stanja na kraju mjeseca</t>
  </si>
  <si>
    <t>Grupa računa, račun</t>
  </si>
  <si>
    <t>POZICIJA</t>
  </si>
  <si>
    <t>Oznaka za AOP</t>
  </si>
  <si>
    <t>Iznos na dan bilansa tekuće godine</t>
  </si>
  <si>
    <t>Iznos na dan bilansa prethodne godine (PS)</t>
  </si>
  <si>
    <t>Bruto</t>
  </si>
  <si>
    <t>Ispravka vrijednosti</t>
  </si>
  <si>
    <t>Neto (4-5)</t>
  </si>
  <si>
    <t>AKTIVA</t>
  </si>
  <si>
    <t xml:space="preserve">  A. STALNA SREDSTVA (002 + 008 + 015 + 021 + 030)</t>
  </si>
  <si>
    <t>01</t>
  </si>
  <si>
    <t xml:space="preserve">    I - NEMATERIJALNA SREDSTVA (003 do 007)</t>
  </si>
  <si>
    <t>010, dio 019</t>
  </si>
  <si>
    <t xml:space="preserve">      1. Ulaganja u razvoj</t>
  </si>
  <si>
    <t>011, dio 019</t>
  </si>
  <si>
    <t xml:space="preserve">      2. Koncesije, patenti, licence i ostala prava</t>
  </si>
  <si>
    <t>012, dio 019</t>
  </si>
  <si>
    <t xml:space="preserve">      3. Goodwill</t>
  </si>
  <si>
    <t>014, dio 019</t>
  </si>
  <si>
    <t xml:space="preserve">      4. Ostala nematerijalna sredstva</t>
  </si>
  <si>
    <t>015, 016, dio 019</t>
  </si>
  <si>
    <t xml:space="preserve">      5. Avansi i nematerijalna sredstva u pripremi</t>
  </si>
  <si>
    <t>02</t>
  </si>
  <si>
    <t xml:space="preserve">    II - NEKRETNINE, POSTROJENJA, OPREMA I INVESTICIONE NEKRETNINE (009 do 014)</t>
  </si>
  <si>
    <t>020, dio 029</t>
  </si>
  <si>
    <t xml:space="preserve">      1. Zemljište</t>
  </si>
  <si>
    <t>021, dio 029</t>
  </si>
  <si>
    <t xml:space="preserve">      2. Građevinski objekti</t>
  </si>
  <si>
    <t>022, dio 029</t>
  </si>
  <si>
    <t xml:space="preserve">      3. Postrojenja i oprema</t>
  </si>
  <si>
    <t>023, dio 029</t>
  </si>
  <si>
    <t xml:space="preserve">      4. Investicione nekretnine</t>
  </si>
  <si>
    <t>024, dio 029</t>
  </si>
  <si>
    <t xml:space="preserve">      5. Ulaganje na tuđim nekretninama, postrojenjima i opremi</t>
  </si>
  <si>
    <t>027, 028, dio 029</t>
  </si>
  <si>
    <t xml:space="preserve">      6. Avansi i nekretnine, postrojenja, oprema i investicione nekretnine u pripremi</t>
  </si>
  <si>
    <t>03</t>
  </si>
  <si>
    <t xml:space="preserve">    III - BIOLOŠKA SREDSTVA I SREDSTVA KULTURE (016 do 020)</t>
  </si>
  <si>
    <t>030, dio 039</t>
  </si>
  <si>
    <t xml:space="preserve">      1. Šume</t>
  </si>
  <si>
    <t>031, dio 039</t>
  </si>
  <si>
    <t xml:space="preserve">      2. Višegodišnji zasadi</t>
  </si>
  <si>
    <t>032, dio 039</t>
  </si>
  <si>
    <t xml:space="preserve">      3. Osnovno stado</t>
  </si>
  <si>
    <t>033, dio 039</t>
  </si>
  <si>
    <t xml:space="preserve">      4. Sredstva kulture</t>
  </si>
  <si>
    <t>037, 038, dio 039</t>
  </si>
  <si>
    <t xml:space="preserve">      5. Avansi i biološka sredstva i sredstva kulture u pripremi</t>
  </si>
  <si>
    <t>04</t>
  </si>
  <si>
    <t xml:space="preserve">    IV - DUGOROČNI FINANSIJSKI PLASMANI (022 do 029)</t>
  </si>
  <si>
    <t>040, dio 049</t>
  </si>
  <si>
    <t xml:space="preserve">      1. Učešće u kapitalu zavisnih pravnih lica</t>
  </si>
  <si>
    <t>041, dio 049</t>
  </si>
  <si>
    <t xml:space="preserve">      2. Učešće u kapitalu drugih pravnih lica</t>
  </si>
  <si>
    <t>042, dio 049</t>
  </si>
  <si>
    <t xml:space="preserve">      3. Dugoročni krediti povezanim pravnim licima</t>
  </si>
  <si>
    <t>043, dio 049</t>
  </si>
  <si>
    <t xml:space="preserve">      4. Dugoročni krediti u zemlji</t>
  </si>
  <si>
    <t>044, dio 049</t>
  </si>
  <si>
    <t xml:space="preserve">      5. Dugoročni krediti u inostranstvu</t>
  </si>
  <si>
    <t>045, dio 049</t>
  </si>
  <si>
    <t xml:space="preserve">      6. Finansijska sredstva raspoloživa za prodaju</t>
  </si>
  <si>
    <t>046, dio 049</t>
  </si>
  <si>
    <t xml:space="preserve">      7. Finansijska sredstva koja se drže do roka dospijeća</t>
  </si>
  <si>
    <t>048, dio 049</t>
  </si>
  <si>
    <t xml:space="preserve">      8. Ostali dugoročni finansijski plasmani</t>
  </si>
  <si>
    <t>050</t>
  </si>
  <si>
    <t xml:space="preserve">    V - ODLOŽENA PORESKA SREDSTVA</t>
  </si>
  <si>
    <t xml:space="preserve">  B. TEKUĆA SREDSTVA (032 + 039 + 061)</t>
  </si>
  <si>
    <t>10 do 15</t>
  </si>
  <si>
    <t xml:space="preserve">    I - ZALIHE, STALNA SREDSTVA I SREDSTVA OBUSTAVLJENOG POSLOVANJA NAMIJENJENA PRODAJI (033 do 038)</t>
  </si>
  <si>
    <t>100 do 109</t>
  </si>
  <si>
    <t xml:space="preserve">      1. Zalihe materijala</t>
  </si>
  <si>
    <t>110 do 119</t>
  </si>
  <si>
    <t xml:space="preserve">      2. Zalihe nedovršene proizvodnje, poluproizvoda i nedovršenih usluga</t>
  </si>
  <si>
    <t>120 do 129</t>
  </si>
  <si>
    <t xml:space="preserve">      3. Zalihe gotovih proizvoda</t>
  </si>
  <si>
    <t>130 do 139</t>
  </si>
  <si>
    <t xml:space="preserve">      4. Zalihe robe</t>
  </si>
  <si>
    <t>140 do 149</t>
  </si>
  <si>
    <t xml:space="preserve">      5. Stalna sredstva i sredstva obustavljenog poslovanja namijenjena prodaji</t>
  </si>
  <si>
    <t>150 do 159</t>
  </si>
  <si>
    <t xml:space="preserve">      6. Dati avansi</t>
  </si>
  <si>
    <t xml:space="preserve">    II - KRATKOROČNA POTRAŽIVANJA, KRATKOROČNI PLASMANI I GOTOVINA (040 + 047 + 056 + 059 + 060)</t>
  </si>
  <si>
    <t>20, 21, 22</t>
  </si>
  <si>
    <t xml:space="preserve">      1. Kratkoročna potraživanja (041 do 046)</t>
  </si>
  <si>
    <t>200, dio 209</t>
  </si>
  <si>
    <t xml:space="preserve">        a) Kupci - povezana pravna lica</t>
  </si>
  <si>
    <t>201, 202, 203, dio 209</t>
  </si>
  <si>
    <t xml:space="preserve">        b) Kupci u zemlji</t>
  </si>
  <si>
    <t>204, dio 209</t>
  </si>
  <si>
    <t xml:space="preserve">        v) Kupci iz inostranstva</t>
  </si>
  <si>
    <t>208, dio 209</t>
  </si>
  <si>
    <t xml:space="preserve">        g) Sumnjiva i sporna potraživanja</t>
  </si>
  <si>
    <t>210 do 219</t>
  </si>
  <si>
    <t xml:space="preserve">        d) Potraživanja iz specifičnih poslova</t>
  </si>
  <si>
    <t>220 do 229</t>
  </si>
  <si>
    <t xml:space="preserve">        đ) Druga kratkoročna potraživanja</t>
  </si>
  <si>
    <t xml:space="preserve">      2. Kratkoročni finansijski plasmani (048 do 055)</t>
  </si>
  <si>
    <t>230, dio 239</t>
  </si>
  <si>
    <t xml:space="preserve">        a) Kratkoročni krediti povezanim pravnim licima</t>
  </si>
  <si>
    <t>231, dio 239</t>
  </si>
  <si>
    <t xml:space="preserve">        b) Kratkoročni krediti u zemlji</t>
  </si>
  <si>
    <t>232, dio 239</t>
  </si>
  <si>
    <t xml:space="preserve">        v) Kratkoročni krediti u inostranstvu</t>
  </si>
  <si>
    <t>233, 234, dio 239</t>
  </si>
  <si>
    <t xml:space="preserve">        g) Dio dugoročnih finansijskih plasmana koji dospijeva za naplatu u periodu do godinu dana</t>
  </si>
  <si>
    <t>235, dio 239</t>
  </si>
  <si>
    <t xml:space="preserve">        d) Finansijska sredstva po fer vrijednosti kroz bilans uspjeha namijenjena trgovanju</t>
  </si>
  <si>
    <t>236, dio 239</t>
  </si>
  <si>
    <t xml:space="preserve">        đ) Finansijska sredstva označena po fer vrijednosti kroz bilans uspjeha</t>
  </si>
  <si>
    <t xml:space="preserve">        e) Otkupljene sopstvene akcije i otkupljeni sopstveni udjeli namijenjeni prodaji ili poništavanju</t>
  </si>
  <si>
    <t>238, dio 239</t>
  </si>
  <si>
    <t xml:space="preserve">        ž) Ostali kratkoročni plasmani</t>
  </si>
  <si>
    <t xml:space="preserve">      3. Gotovinski ekvivalenti i gotovina (057 + 058)</t>
  </si>
  <si>
    <t xml:space="preserve">        a) Gotovinski ekvivalenti - hartije od vrijednosti</t>
  </si>
  <si>
    <t>241 do 249</t>
  </si>
  <si>
    <t xml:space="preserve">        b) Gotovina</t>
  </si>
  <si>
    <t>270 do 279</t>
  </si>
  <si>
    <t xml:space="preserve">      4. Porez na dodatu vrijednost</t>
  </si>
  <si>
    <t>280 do 289, osim 288</t>
  </si>
  <si>
    <t xml:space="preserve">      5. Aktivna vremenska razgraničenja</t>
  </si>
  <si>
    <t xml:space="preserve">    III - ODLOŽENA PORESKA SREDSTVA</t>
  </si>
  <si>
    <t xml:space="preserve">  V. POSLOVNA SREDSTVA (001 + 031)</t>
  </si>
  <si>
    <t xml:space="preserve">  G. GUBITAK IZNAD VISINE KAPITALA</t>
  </si>
  <si>
    <t xml:space="preserve">  D. POSLOVNA AKTIVA (062 + 063)</t>
  </si>
  <si>
    <t>880 do 888</t>
  </si>
  <si>
    <t xml:space="preserve">  Đ. VANBILANSNA AKTIVA</t>
  </si>
  <si>
    <t xml:space="preserve">  E. UKUPNA AKTIVA (064 + 065)</t>
  </si>
  <si>
    <t>PASIVA</t>
  </si>
  <si>
    <t xml:space="preserve">  A. KAPITAL (102 - 109 ± 110 + 111 + 115 + 116 - 117 + 118 - 123)</t>
  </si>
  <si>
    <t xml:space="preserve">    I - OSNOVNI KAPITAL (103 do 108)</t>
  </si>
  <si>
    <t xml:space="preserve">      1. Akcijski kapital</t>
  </si>
  <si>
    <t xml:space="preserve">      2. Udjeli društva sa ograničenom odgovornošću</t>
  </si>
  <si>
    <t xml:space="preserve">      3. Zadružni udjeli</t>
  </si>
  <si>
    <t xml:space="preserve">      4. Ulozi</t>
  </si>
  <si>
    <t xml:space="preserve">      5. Državni kapital</t>
  </si>
  <si>
    <t xml:space="preserve">      6. Ostali osnovni kapital</t>
  </si>
  <si>
    <t xml:space="preserve">    II - UPISANI NEUPLAĆENI KAPITAL</t>
  </si>
  <si>
    <t>320, 321</t>
  </si>
  <si>
    <t xml:space="preserve">    III - EMISIONA PREMIJA I EMISIONI GUBITAK</t>
  </si>
  <si>
    <t>dio 32</t>
  </si>
  <si>
    <t xml:space="preserve">    IV - REZERVE (112 do 114 )</t>
  </si>
  <si>
    <t xml:space="preserve">      1. Zakonske rezerve</t>
  </si>
  <si>
    <t xml:space="preserve">      2. Statutarne rezerve</t>
  </si>
  <si>
    <t xml:space="preserve">      3. Ostale rezerve</t>
  </si>
  <si>
    <t>330, 331, 334</t>
  </si>
  <si>
    <t xml:space="preserve">    V - REVALORIZACIONE REZERVE</t>
  </si>
  <si>
    <t xml:space="preserve">    VI - NEREALIZOVANI DOBICI PO OSNOVU FINANSIJSKIH SREDSTAVA RASPOLOŽIVIH ZA PRODAJU</t>
  </si>
  <si>
    <t xml:space="preserve">    VII - NEREALIZOVANI GUBICI PO OSNOVU FINANSIJSKIH SREDSTAVA RASPOLOŽIVIH ZA PRODAJU</t>
  </si>
  <si>
    <t xml:space="preserve">    VIII - NERASPOREĐENI DOBITAK (119 do 122)</t>
  </si>
  <si>
    <t xml:space="preserve">      1. Neraspoređeni dobitak ranijih godina</t>
  </si>
  <si>
    <t xml:space="preserve">      2. Neraspoređeni dobitak tekuće godine</t>
  </si>
  <si>
    <t xml:space="preserve">      3. Neraspoređeni višak prihoda nad rashodima</t>
  </si>
  <si>
    <t xml:space="preserve">      4. Neto prihod od samostalne djelatnosti</t>
  </si>
  <si>
    <t xml:space="preserve">    IX - GUBITAK DO VISINE KAPITALA (124 + 125)</t>
  </si>
  <si>
    <t xml:space="preserve">      1. Gubitak ranijih godina</t>
  </si>
  <si>
    <t xml:space="preserve">      2. Gubitak tekuće godine</t>
  </si>
  <si>
    <t xml:space="preserve">  B. REZERVISANJA, ODLOŽENE PORESKE OBAVEZE I RAZGRANIČENI PRIHODI (127 do 134)</t>
  </si>
  <si>
    <t xml:space="preserve">    1. Rezervisanja za troškove u garantnom roku</t>
  </si>
  <si>
    <t xml:space="preserve">    2. Rezervisanja za troškove obnavljanja prirodnih bogatstava</t>
  </si>
  <si>
    <t xml:space="preserve">    3. Rezervisanja za zadržane kaucije i depozite</t>
  </si>
  <si>
    <t xml:space="preserve">    4. Rezervisanja za troškove restrukturisanja</t>
  </si>
  <si>
    <t xml:space="preserve">    5. Rezervisanja za naknade i beneficije zaposlenih</t>
  </si>
  <si>
    <t xml:space="preserve">    6. Odložene poreske obaveze</t>
  </si>
  <si>
    <t xml:space="preserve">    7. Razgraničeni prihodi i primljene donacije</t>
  </si>
  <si>
    <t xml:space="preserve">    8. Ostala dugoročna rezervisanja</t>
  </si>
  <si>
    <t xml:space="preserve">  V. OBAVEZE (136 + 144)</t>
  </si>
  <si>
    <t xml:space="preserve">    I - DUGOROČNE OBAVEZE (137 do 143)</t>
  </si>
  <si>
    <t xml:space="preserve">      1. Obaveze koje se mogu konvertovati u kapital</t>
  </si>
  <si>
    <t xml:space="preserve">      2. Obaveze prema povezanim pravnim licima</t>
  </si>
  <si>
    <t xml:space="preserve">      3. Obaveze po emitovanim dugoročnim hartijama od vrijednosti</t>
  </si>
  <si>
    <t>413, 414</t>
  </si>
  <si>
    <t xml:space="preserve">      4. Dugoročni krediti</t>
  </si>
  <si>
    <t>415, 416</t>
  </si>
  <si>
    <t xml:space="preserve">      5. Dugoročne obaveze po finansijskom lizingu</t>
  </si>
  <si>
    <t xml:space="preserve">      6. Dugoročne obaveze po fer vrijednosti kroz bilans uspjeha</t>
  </si>
  <si>
    <t xml:space="preserve">      7. Ostale dugoročne obaveze</t>
  </si>
  <si>
    <t>42 do 49</t>
  </si>
  <si>
    <t xml:space="preserve">    II - KRATKOROČNE OBAVEZE (145 + 150 + 156 + 157 + 158 + 159 + 160 + 161 + 162 + 163)</t>
  </si>
  <si>
    <t xml:space="preserve">      1. Kratkoročne finansijske obaveze (146 do 149)</t>
  </si>
  <si>
    <t>420 do 423</t>
  </si>
  <si>
    <t xml:space="preserve">        a) Kratkoročni krediti i obaveze po emitovanim kratkoročnim hartijama od vrijednosti</t>
  </si>
  <si>
    <t>424, 425</t>
  </si>
  <si>
    <t xml:space="preserve">        b) Dio dugoročnih finansijskih obaveza koji za plaćanje dospijeva u periodu do jedne godine</t>
  </si>
  <si>
    <t xml:space="preserve">        v) Kratkoročne obaveze po fer vrijednosti kroz bilans uspjeha</t>
  </si>
  <si>
    <t xml:space="preserve">        g) Ostale kratkoročne finansijske obaveze</t>
  </si>
  <si>
    <t xml:space="preserve">      2. Obaveze iz poslovanja (151 do 155)</t>
  </si>
  <si>
    <t xml:space="preserve">        a) Primljeni avansi, depoziti i kaucije</t>
  </si>
  <si>
    <t xml:space="preserve">        b) Dobavljači - povezana pravna lica</t>
  </si>
  <si>
    <t>432, 433, 434</t>
  </si>
  <si>
    <t xml:space="preserve">        v) Dobavljači u zemlji</t>
  </si>
  <si>
    <t xml:space="preserve">        g) Dobavljači iz inostranstva</t>
  </si>
  <si>
    <t xml:space="preserve">        d) Ostale obaveze iz poslovanja</t>
  </si>
  <si>
    <t>440 do 449</t>
  </si>
  <si>
    <t xml:space="preserve">      3. Obaveze iz specifičnih poslova</t>
  </si>
  <si>
    <t>450 do 458</t>
  </si>
  <si>
    <t xml:space="preserve">      4. Obaveze za zarade i naknade zarada</t>
  </si>
  <si>
    <t>460 do 469</t>
  </si>
  <si>
    <t xml:space="preserve">      5. Druge obaveze</t>
  </si>
  <si>
    <t>470 do 479</t>
  </si>
  <si>
    <t xml:space="preserve">      6. Porez na dodatu vrijednost</t>
  </si>
  <si>
    <t>48, osim 481</t>
  </si>
  <si>
    <t xml:space="preserve">      7. Obaveze za ostale poreze, doprinose i druge dažbine</t>
  </si>
  <si>
    <t xml:space="preserve">      8. Obaveze za porez na dobitak</t>
  </si>
  <si>
    <t>49, osim 495</t>
  </si>
  <si>
    <t xml:space="preserve">      9. Pasivna vremenska razgraničenja i kratkoročna rezervisanja</t>
  </si>
  <si>
    <t xml:space="preserve">      10. Odložene poreske obaveze</t>
  </si>
  <si>
    <t xml:space="preserve">  G. POSLOVNA PASIVA (101 + 126 + 135)</t>
  </si>
  <si>
    <t>890 do 898</t>
  </si>
  <si>
    <t xml:space="preserve">  D. VANBILANSNA PASIVA</t>
  </si>
  <si>
    <t xml:space="preserve">  Đ. UKUPNA PASIVA (164 + 165)</t>
  </si>
  <si>
    <t>Iznos</t>
  </si>
  <si>
    <t>Tekuća godina</t>
  </si>
  <si>
    <t>Prethodna godina</t>
  </si>
  <si>
    <t>A. NETO DOBITAK ILI NETO GUBITAK PERIODA (299 ili 300)</t>
  </si>
  <si>
    <t xml:space="preserve">  I - DOBICI UTVRĐENI DIREKTNO U KAPITALU (402 do 407)</t>
  </si>
  <si>
    <t xml:space="preserve">    1. Dobici po osnovu smanjenja revalorizacionih rezervi na stalnim sredstvima, osim HOV raspoloživih za prodaju</t>
  </si>
  <si>
    <t xml:space="preserve">    2. Dobici po osnovu promjene fer vrijednosti HOV raspoloživih za prodaju</t>
  </si>
  <si>
    <t xml:space="preserve">    3. Dobici po osnovu prevođenja finansijskih izvještaja inostranog poslovanja</t>
  </si>
  <si>
    <t xml:space="preserve">    4. Aktuarski dobici od planova definisanih primanja</t>
  </si>
  <si>
    <t xml:space="preserve">    5. Efektivni dio dobitaka po osnovu zaštite od rizika gotovinskih tokova</t>
  </si>
  <si>
    <t xml:space="preserve">    6. Ostali dobici utvrđeni direktno u kapitalu</t>
  </si>
  <si>
    <t xml:space="preserve">  II - GUBICI UTVRĐENI DIREKTNO U KAPITALU (409 do 413)</t>
  </si>
  <si>
    <t xml:space="preserve">    1. Gubici po osnovu promjene fer vrijednosti HOV raspoloživih za prodaju</t>
  </si>
  <si>
    <t xml:space="preserve">    2. Gubici po osnovu prevođenja finansijskih izvještaja inostranog poslovanja</t>
  </si>
  <si>
    <t xml:space="preserve">    3. Aktuarski gubici od planova definisanih primanja</t>
  </si>
  <si>
    <t xml:space="preserve">    4. Efektivni dio gubitaka po osnovu zaštite od rizika gotovinskih tokova</t>
  </si>
  <si>
    <t xml:space="preserve">    5. Ostali gubici utvrđeni direktno u kapitalu</t>
  </si>
  <si>
    <t>B. OSTALI DOBICI ILI GUBICI U PERIODU (401 - 408) ili (408 - 401)</t>
  </si>
  <si>
    <t>V. POREZ NA DOBITAK KOJI SE ODNOSI NA OSTALE DOBITKE I GUBITKE</t>
  </si>
  <si>
    <t>G. NETO REZULTAT PO OSNOVU OSTALIH DOBITAKA I GUBITAKA U PERIODU (414 ± 415)</t>
  </si>
  <si>
    <t>D. UKUPAN NETO REZULTAT U OBRAČUNSKOM PERIODU</t>
  </si>
  <si>
    <t xml:space="preserve">  I - UKUPAN NETO DOBITAK U OBRAČUNSKOM PERIODU (400 ± 416)</t>
  </si>
  <si>
    <t xml:space="preserve">  II - UKUPAN NETO GUBITAK U OBRAČUNSKOM PERIODU (400 ± 416)</t>
  </si>
  <si>
    <t>Redni broj</t>
  </si>
  <si>
    <t>A. TOKOVI GOTOVINE IZ POSLOVNIH AKTIVNOSTI</t>
  </si>
  <si>
    <t xml:space="preserve">  I - PRILIVI GOTOVINE IZ POSLOVNIH AKTIVNOSTI (502 do 504)</t>
  </si>
  <si>
    <t xml:space="preserve">    1. Prilivi od kupaca i primljeni avansi</t>
  </si>
  <si>
    <t xml:space="preserve">    2. Prilivi od premija, subvencija, dotacija i sl.</t>
  </si>
  <si>
    <t xml:space="preserve">    3. Ostali prilivi iz poslovnih aktivnosti</t>
  </si>
  <si>
    <t xml:space="preserve">  II - ODLIVI GOTOVINE IZ POSLOVNIH AKTIVNOSTI (506 do 510)</t>
  </si>
  <si>
    <t xml:space="preserve">    1. Odlivi po osnovu isplata dobavljačima i dati avansi</t>
  </si>
  <si>
    <t xml:space="preserve">    2. Odlivi po osnovu isplata zarada, naknada zarada i ostalih ličnih rashoda</t>
  </si>
  <si>
    <t xml:space="preserve">    3. Odlivi po osnovu plaćenih kamata</t>
  </si>
  <si>
    <t xml:space="preserve">    4. Odlivi po osnovu poreza na dobit</t>
  </si>
  <si>
    <t xml:space="preserve">    5. Ostali odlivi iz poslovnih aktivnosti</t>
  </si>
  <si>
    <t xml:space="preserve">  III - NETO PRILIV GOTOVINE IZ POSLOVNIH AKTIVNOSTI (501 - 505)</t>
  </si>
  <si>
    <t xml:space="preserve">  IV - NETO ODLIV GOTOVINE IZ POSLOVNIH AKTIVNOSTI (505 - 501)</t>
  </si>
  <si>
    <t>B. TOKOVI GOTOVINE IZ AKTIVNOSTI INVESTIRANJA</t>
  </si>
  <si>
    <t xml:space="preserve">  I - PRILIVI GOTOVINE IZ AKTIVNOSTI INVESTIRANJA (514 do 519)</t>
  </si>
  <si>
    <t xml:space="preserve">    1. Prilivi po osnovu kratkoročnih finansijskih plasmana</t>
  </si>
  <si>
    <t xml:space="preserve">    2. Prilivi po osnovu prodaje akcija i udjela</t>
  </si>
  <si>
    <t xml:space="preserve">    3. Prilivi po osnovu prodaje nematerijalnih ulaganja, nekretnina, postrojenja, opreme, investicionih nekretnina i bioloških sredstava</t>
  </si>
  <si>
    <t xml:space="preserve">    4. Prilivi po osnovu kamata</t>
  </si>
  <si>
    <t xml:space="preserve">    5. Prilivi od dividendi i učešća u dobitku</t>
  </si>
  <si>
    <t xml:space="preserve">    6. Prilivi po osnovu ostalih dugoročnih finansijskih plasmana</t>
  </si>
  <si>
    <t xml:space="preserve">  II - ODLIVI GOTOVINE IZ AKTIVNOSTI INVESTIRANJA (521 do 524)</t>
  </si>
  <si>
    <t xml:space="preserve">    1. Odlivi po osnovu kratkoročnih finansijskih plasmana</t>
  </si>
  <si>
    <t xml:space="preserve">    2. Odlivi po osnovu kupovine akcija i udjela</t>
  </si>
  <si>
    <t xml:space="preserve">    3. Odlivi po osnovu kupovine nematerijalnih ulaganja, nekretnina, postrojenja, opreme, investicionih nekretnina i bioloških sredstava</t>
  </si>
  <si>
    <t xml:space="preserve">    4. Odlivi po osnovu ostalih dugoročnih finansijskih plasmana</t>
  </si>
  <si>
    <t xml:space="preserve">  III - NETO PRILIV GOTOVINE IZ AKTIVNOSTI INVESTIRANJA (513 - 520)</t>
  </si>
  <si>
    <t xml:space="preserve">  IV - NETO ODLIV GOTOVINE IZ AKTIVNOSTI INVESTIRANJA (520 - 513)</t>
  </si>
  <si>
    <t>V. TOKOVI GOTOVINE IZ AKTIVNOSTI FINANSIRANJA</t>
  </si>
  <si>
    <t xml:space="preserve">  I - PRILIV GOTOVINE IZ AKTIVNOSTI FINANSIRANJA (528 do 531)</t>
  </si>
  <si>
    <t xml:space="preserve">    1. Prilivi po osnovu povećanja osnovnog kapitala</t>
  </si>
  <si>
    <t>32.</t>
  </si>
  <si>
    <t xml:space="preserve">    2. Prilivi po osnovu dugoročnih kredita</t>
  </si>
  <si>
    <t>33.</t>
  </si>
  <si>
    <t xml:space="preserve">    3. Prilivi po osnovu kratkoročnih kredita</t>
  </si>
  <si>
    <t>34.</t>
  </si>
  <si>
    <t xml:space="preserve">    4. Prilivi po osnovu ostalih dugoročnih i kratkoročnih obaveza</t>
  </si>
  <si>
    <t>35.</t>
  </si>
  <si>
    <t xml:space="preserve">  II - ODLIVI GOTOVINE IZ AKTIVNOSTI FINANSIRANJA (533 do 538)</t>
  </si>
  <si>
    <t>36.</t>
  </si>
  <si>
    <t xml:space="preserve">    1. Odlivi po osnovu otkupa sopstvenih akcija i udjela</t>
  </si>
  <si>
    <t>37.</t>
  </si>
  <si>
    <t xml:space="preserve">    2. Odlivi po osnovu dugoročnih kredita</t>
  </si>
  <si>
    <t>38.</t>
  </si>
  <si>
    <t xml:space="preserve">    3. Odlivi po osnovu kratkoročnih kredita</t>
  </si>
  <si>
    <t>39.</t>
  </si>
  <si>
    <t xml:space="preserve">    4. Odlivi po osnovu finansijskog lizinga</t>
  </si>
  <si>
    <t>40.</t>
  </si>
  <si>
    <t xml:space="preserve">    5. Odlivi po osnovu isplaćenih dividendi</t>
  </si>
  <si>
    <t>41.</t>
  </si>
  <si>
    <t xml:space="preserve">    6. Odlivi po osnovu ostalih dugoročnih i kratkoročnih obaveza</t>
  </si>
  <si>
    <t>42.</t>
  </si>
  <si>
    <t xml:space="preserve">  III - NETO PRILIV GOTOVINE IZ AKTIVNOST FINANSIRANJA (527 - 532)</t>
  </si>
  <si>
    <t>43.</t>
  </si>
  <si>
    <t xml:space="preserve">  IV - NETO ODLIV GOTOVINE IZ AKTIVNOSTI FINANSIRANJA (532 - 527)</t>
  </si>
  <si>
    <t>44.</t>
  </si>
  <si>
    <t>G. UKUPNI PRILIVI GOTOVINE (501 + 513 + 527)</t>
  </si>
  <si>
    <t>45.</t>
  </si>
  <si>
    <t>D. UKUPNI ODLIVI GOTOVINE (505 + 520 + 532)</t>
  </si>
  <si>
    <t>46.</t>
  </si>
  <si>
    <t>Đ. NETO PRILIV GOTOVINE (541 - 542)</t>
  </si>
  <si>
    <t>47.</t>
  </si>
  <si>
    <t>E. NETO ODLIV GOTOVINE (542 - 541)</t>
  </si>
  <si>
    <t>48.</t>
  </si>
  <si>
    <t>Ž. GOTOVINA NA POČETKU OBRAČUNSKOG PERIODA</t>
  </si>
  <si>
    <t>49.</t>
  </si>
  <si>
    <t>Z. POZITIVNE KURSNE RAZLIKE PO OSNOVU PRERAČUNA GOTOVINE</t>
  </si>
  <si>
    <t>50.</t>
  </si>
  <si>
    <t>I. NEGATIVNE KURSNE RAZLIKE PO OSNOVU PRERAČUNA GOTOVINE</t>
  </si>
  <si>
    <t>51.</t>
  </si>
  <si>
    <t>J. GOTOVINA NA KRAJU OBRAČUNSKOG PERIODA (545 + 543 - 544 + 546 - 547)</t>
  </si>
  <si>
    <t>Ulaganja u istraživanje i razvoj (dugovni promet bez početnog stanja)</t>
  </si>
  <si>
    <t>201, dio 200</t>
  </si>
  <si>
    <t>Kupci iz Republike Srpske i kupci - povezana pravna lica iz RS (dugovni promet bez početnog stanja)</t>
  </si>
  <si>
    <t>202, dio 200</t>
  </si>
  <si>
    <t>Kupci iz Federacije BiH i kupci - povezana pravna lica iz FBiH (dugovni promet bez početnog stanja)</t>
  </si>
  <si>
    <t>203, dio 200</t>
  </si>
  <si>
    <t>Kupci iz Brčko Distrikta BiH i kupci - povezana pravna lica iz BD (dugovni promet bez početnog stanja)</t>
  </si>
  <si>
    <t>432, dio 431</t>
  </si>
  <si>
    <t>Dobavljači iz Republike Srpske i dobavljači - povezana pravna lica iz RS (potražni promet bez početnog stanja)</t>
  </si>
  <si>
    <t>433, dio 431</t>
  </si>
  <si>
    <t>Dobavljači iz Federacije BiH i dobavljači - povezana pravna lica iz FBiH (potražni promet bez početnog stanja)</t>
  </si>
  <si>
    <t>434, dio 431</t>
  </si>
  <si>
    <t>Dobavljači iz Brčko Distrikta BiH i dobavljači - povezana pravna lica iz DB (potražni promet bez početnog stanja)</t>
  </si>
  <si>
    <t>601, dio 600</t>
  </si>
  <si>
    <t>Prihodi od prodaje robe u Republici Srpskoj i prihodi od prodaje robe povezanim pravnim licima u RS</t>
  </si>
  <si>
    <t>602, dio 600</t>
  </si>
  <si>
    <t>Prihodi od prodaje robe u Federaciji BiH i prihodi od prodaje robe povezanim pravnim licima u FBiH</t>
  </si>
  <si>
    <t>603, dio 600</t>
  </si>
  <si>
    <t>Prihodi od prodaje robe u Brčko Distriktu BiH i prihodi od prodaje robe povezanim pravnim licima u BD</t>
  </si>
  <si>
    <t>611, dio 610</t>
  </si>
  <si>
    <t>Prihodi od prodaje učinaka u Republici Srpskoj i prihodi od prodaje učinaka povezanim pravnim licima u RS</t>
  </si>
  <si>
    <t>612, dio 610</t>
  </si>
  <si>
    <t>Prihodi od prodaje učinaka u Federaciji BiH i prihodi od prodaje učinaka povezanim pravnim licima u FBiH</t>
  </si>
  <si>
    <t>613, dio 610</t>
  </si>
  <si>
    <t>Prihodi od prodaje učinaka u Brčko Distriktu BiH i prihodi od prodaje učinaka povezanim pravnim licima u BD</t>
  </si>
  <si>
    <t>dio 611</t>
  </si>
  <si>
    <t>Prihodi od prodaje usluga u Republici Srpskoj</t>
  </si>
  <si>
    <t>dio 612</t>
  </si>
  <si>
    <t>Prihodi od prodaje usluga u Federaciji BiH</t>
  </si>
  <si>
    <t>dio 613</t>
  </si>
  <si>
    <t>Prihodi od prodaje usluga u Brčko Distriktu BiH</t>
  </si>
  <si>
    <t>OSTALI POSLOVNI PRIHODI (618 + 621 + 622 + 623 + 624 + 625 + 626)</t>
  </si>
  <si>
    <t xml:space="preserve">  a) Prihodi od premija, subvencija, dotacija, regresa, podsticaja i slično</t>
  </si>
  <si>
    <t>dio 650</t>
  </si>
  <si>
    <t xml:space="preserve">    Od toga: prihodi po osnovu subvencija na proizvode (subvencije koje se mogu prikazati po jedinici proizvoda, npr. vozna karta, brašno, hljeb, mlijeko i dr.)</t>
  </si>
  <si>
    <t xml:space="preserve">    Prihodi po osnovu subvencija na proizvodnju (na zapošljavanje, platu, kamatnu stopu, za smanjenje zagađenja i dr.)</t>
  </si>
  <si>
    <t xml:space="preserve">  b) Prihod od zakupnina</t>
  </si>
  <si>
    <t xml:space="preserve">  v) Prihod od donacija</t>
  </si>
  <si>
    <t xml:space="preserve">  g) Prihod od članarina</t>
  </si>
  <si>
    <t xml:space="preserve">  d) Prihod od tantijema i licencnih prava</t>
  </si>
  <si>
    <t xml:space="preserve">  đ) Prihod iz namjenskih izvora finansiranja (iz budžeta, fondova i dr.)</t>
  </si>
  <si>
    <t xml:space="preserve">  e) Ostali poslovni prihodi po drugim osnovima</t>
  </si>
  <si>
    <t>66 + 67</t>
  </si>
  <si>
    <t>FINANSIJSKI I OSTALI PRIHODI</t>
  </si>
  <si>
    <t>dio 660</t>
  </si>
  <si>
    <t xml:space="preserve">  Od toga: prihodi od učešća u dobiti (dividendi)</t>
  </si>
  <si>
    <t>dio 670</t>
  </si>
  <si>
    <t xml:space="preserve">  Dobici po osnovu prodaje nekretnina, postrojenja i opreme</t>
  </si>
  <si>
    <t xml:space="preserve">  Prihodi po osnovu ugovorene zaštite od rizika</t>
  </si>
  <si>
    <t>TROŠKOVI MATERIJALA</t>
  </si>
  <si>
    <t xml:space="preserve">    Od toga: troškovi goriva i energije</t>
  </si>
  <si>
    <t>TROŠKOVI ZARADA, NAKNADA ZARADA I OSTALIH LIČNIH RASHODA</t>
  </si>
  <si>
    <t xml:space="preserve">  Troškovi zaposlenih na službenom putu</t>
  </si>
  <si>
    <t>dio 525</t>
  </si>
  <si>
    <t xml:space="preserve">  Od toga: dnevnice</t>
  </si>
  <si>
    <t>TROŠKOVI PROIZVODNIH USLUGA (637 + 638 + 639 + 640 + 641 + 642 + 643 + 644)</t>
  </si>
  <si>
    <t xml:space="preserve">  a) Troškovi usluga na izradi učinaka</t>
  </si>
  <si>
    <t xml:space="preserve">  b) Troškovi transportnih usluga</t>
  </si>
  <si>
    <t>dio 532</t>
  </si>
  <si>
    <t xml:space="preserve">  v) Troškovi za usluge tekućeg održavanja osnovnih sredstava</t>
  </si>
  <si>
    <t xml:space="preserve">  g) Troškovi za usluge investicionog održavanja osnovnih sredstava</t>
  </si>
  <si>
    <t xml:space="preserve">  d) Troškovi zakupa</t>
  </si>
  <si>
    <t>534 + 535</t>
  </si>
  <si>
    <t xml:space="preserve">  đ) Troškovi sajmova, reklame i propagande</t>
  </si>
  <si>
    <t>536 + 537</t>
  </si>
  <si>
    <t xml:space="preserve">  e) Troškovi istraživanja i razvoja koji se ne kapitalizuju</t>
  </si>
  <si>
    <t xml:space="preserve">  ž) Troškovi ostalih usluga</t>
  </si>
  <si>
    <t>dio 539</t>
  </si>
  <si>
    <t xml:space="preserve">    Od toga: bruto iznosi naknada po ugovorima sa fizičkim licima van radnog odnosa</t>
  </si>
  <si>
    <t>NEMATERIJALNI TROŠKOVI (647 + 649 + 650 + 651 + 652 + 653 + 654 + 655)</t>
  </si>
  <si>
    <t xml:space="preserve">  Troškovi neproizvodnih usluga</t>
  </si>
  <si>
    <t>dio 550</t>
  </si>
  <si>
    <t xml:space="preserve">  Troškovi reprezentacije</t>
  </si>
  <si>
    <t xml:space="preserve">  Troškovi premije osiguranja</t>
  </si>
  <si>
    <t xml:space="preserve">  Troškovi platnog prometa</t>
  </si>
  <si>
    <t xml:space="preserve">  Troškovi članarina</t>
  </si>
  <si>
    <t>dio 555</t>
  </si>
  <si>
    <t xml:space="preserve">  Troškovi poreza na proizvode, carine, boravišne takse, porez na igre na sreću i sl.</t>
  </si>
  <si>
    <t xml:space="preserve">  Troškovi poreza na proizvodnju: na imovinu, na zemljište, za korišćenje voda i šuma, za protivpožarnu zaštitu i sl.</t>
  </si>
  <si>
    <t xml:space="preserve">  Ostali nematerijalni troškovi</t>
  </si>
  <si>
    <t>OBAVEZE I POTRAŽIVANJA</t>
  </si>
  <si>
    <t>47, osim 479</t>
  </si>
  <si>
    <t xml:space="preserve">  Obračunati (fakturisani) porez na dodatu vrijednost (kumulativan promet konta)</t>
  </si>
  <si>
    <t>27, osim 279</t>
  </si>
  <si>
    <t xml:space="preserve">  Ulazni porez na dodatu vrijednost (kumulativan promet konta)</t>
  </si>
  <si>
    <t xml:space="preserve">  Obaveze za PDV po osnovu razlike između obračunatog i akontacionog PDV-a (saldo konta)</t>
  </si>
  <si>
    <t xml:space="preserve">  Potraživanja po osnovu razlike između akontacionog i obračunatog PDV-a (saldo konta)</t>
  </si>
  <si>
    <t xml:space="preserve">  PDV plaćen pri uvozu (kumulativan promet konta)</t>
  </si>
  <si>
    <t xml:space="preserve">  Obaveze za PDV plaćen pri uvozu (kumulativan promet konta)</t>
  </si>
  <si>
    <t xml:space="preserve">  Obaveze za akcize (kumulativan promet konta)</t>
  </si>
  <si>
    <t xml:space="preserve">  Prihodi ostvareni na bazi podugovaranja</t>
  </si>
  <si>
    <t xml:space="preserve">  Plaćanja podugovaračima za rad, isporučene proizvode i usluge</t>
  </si>
  <si>
    <t xml:space="preserve">  Ukupan broj odrađenih časova rada (efektivni časovi rada bez bolovanja, godišnjih odmora, državnih praznika i sl.)</t>
  </si>
  <si>
    <t>Vrsta promjene u kapitalu</t>
  </si>
  <si>
    <t>Dio kapitala koji pripada vlasnicima matičnog privrednog društva</t>
  </si>
  <si>
    <t>Manjinski interes</t>
  </si>
  <si>
    <t>UKUPNI KAPITAL</t>
  </si>
  <si>
    <t>Akcijski kapital i udjeli u društvo sa ograničenom odgovornošću</t>
  </si>
  <si>
    <t>Revalorizacione rezerve (MRS 16, MRS 21 i MRS 38)</t>
  </si>
  <si>
    <t>Nerealizovani dobici/ gubici po osnovu finansijskih sredstava raspoloživih za prodaju</t>
  </si>
  <si>
    <t xml:space="preserve">Ostale rezerve (emisiona premija, zakonske i statutarne rezerve, zaštita gotovinskih tokova) </t>
  </si>
  <si>
    <t>Akumulisani neraspoređeni dobitak / nepokriveni gubitak</t>
  </si>
  <si>
    <t>Ukupno</t>
  </si>
  <si>
    <t xml:space="preserve">    Efekti promjena u računovodstvenim politikama </t>
  </si>
  <si>
    <t xml:space="preserve">    Efekti ispravke grešaka</t>
  </si>
  <si>
    <t xml:space="preserve">    Efekti revalorizacije materijalnih i nematerijalnih sredstava</t>
  </si>
  <si>
    <t xml:space="preserve">    Nerealizovani dobici/gubici po osnovu finansijskih sredstava raspoloživih za prodaju</t>
  </si>
  <si>
    <t xml:space="preserve">    Kursne razlike nastale po osnovu preračuna finansijskih izvještaja u drugu funkcionalnu valutu</t>
  </si>
  <si>
    <t xml:space="preserve">    Neto dobitak/gubitak perioda iskazan u bilansu uspjeha</t>
  </si>
  <si>
    <t xml:space="preserve">    Neto dobici/gubici perioda priznati direktno u kapitalu</t>
  </si>
  <si>
    <t xml:space="preserve">    Objavljene dividende i drugi vidovi raspodjele dobitka i pokriće gubitka</t>
  </si>
  <si>
    <t xml:space="preserve">    Emisija akcijskog kapitala i drugi vidovi povećanja ili smanjenje osnovnog kapitala</t>
  </si>
  <si>
    <t xml:space="preserve">    Efekti promjena u računovodstvenim politikama</t>
  </si>
  <si>
    <t xml:space="preserve">                             Р Е П У Б Л И К А   С Р П С К А</t>
  </si>
  <si>
    <t>МИНИСТАРСТВО ПОЉОПРИВРЕДЕ, ШУМАРСТВА И ВОДОПРИВРЕДЕ</t>
  </si>
  <si>
    <t>Obrazac ПВН-3</t>
  </si>
  <si>
    <t xml:space="preserve">             РЕПУБЛИЧКА ДИРЕКЦИЈА ЗА ВОДЕ</t>
  </si>
  <si>
    <t>ОБВЕЗНИК</t>
  </si>
  <si>
    <r>
      <t xml:space="preserve">Дјелатност:   </t>
    </r>
    <r>
      <rPr>
        <b/>
        <u val="single"/>
        <sz val="10"/>
        <rFont val="YUTimes"/>
        <family val="0"/>
      </rPr>
      <t>66.30</t>
    </r>
    <r>
      <rPr>
        <b/>
        <sz val="10"/>
        <rFont val="YUTimes"/>
        <family val="2"/>
      </rPr>
      <t xml:space="preserve">                                                   Број запослених: </t>
    </r>
    <r>
      <rPr>
        <b/>
        <u val="single"/>
        <sz val="10"/>
        <rFont val="YUTimes"/>
        <family val="2"/>
      </rPr>
      <t xml:space="preserve"> 7</t>
    </r>
  </si>
  <si>
    <r>
      <t xml:space="preserve">За период:  од  </t>
    </r>
    <r>
      <rPr>
        <b/>
        <u val="single"/>
        <sz val="10"/>
        <rFont val="YUTimes"/>
        <family val="2"/>
      </rPr>
      <t xml:space="preserve"> 01. 01.2017.</t>
    </r>
    <r>
      <rPr>
        <b/>
        <sz val="10"/>
        <rFont val="YUTimes"/>
        <family val="2"/>
      </rPr>
      <t xml:space="preserve"> до  </t>
    </r>
    <r>
      <rPr>
        <b/>
        <u val="single"/>
        <sz val="10"/>
        <rFont val="YUTimes"/>
        <family val="2"/>
      </rPr>
      <t xml:space="preserve">31.12.2017. </t>
    </r>
    <r>
      <rPr>
        <b/>
        <sz val="10"/>
        <rFont val="YUTimes"/>
        <family val="2"/>
      </rPr>
      <t>године</t>
    </r>
  </si>
</sst>
</file>

<file path=xl/styles.xml><?xml version="1.0" encoding="utf-8"?>
<styleSheet xmlns="http://schemas.openxmlformats.org/spreadsheetml/2006/main">
  <numFmts count="3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&quot;KM&quot;;\-#,##0&quot;KM&quot;"/>
    <numFmt numFmtId="173" formatCode="#,##0&quot;KM&quot;;[Red]\-#,##0&quot;KM&quot;"/>
    <numFmt numFmtId="174" formatCode="#,##0.00&quot;KM&quot;;\-#,##0.00&quot;KM&quot;"/>
    <numFmt numFmtId="175" formatCode="#,##0.00&quot;KM&quot;;[Red]\-#,##0.00&quot;KM&quot;"/>
    <numFmt numFmtId="176" formatCode="_-* #,##0&quot;KM&quot;_-;\-* #,##0&quot;KM&quot;_-;_-* &quot;-&quot;&quot;KM&quot;_-;_-@_-"/>
    <numFmt numFmtId="177" formatCode="_-* #,##0_K_M_-;\-* #,##0_K_M_-;_-* &quot;-&quot;_K_M_-;_-@_-"/>
    <numFmt numFmtId="178" formatCode="_-* #,##0.00&quot;KM&quot;_-;\-* #,##0.00&quot;KM&quot;_-;_-* &quot;-&quot;??&quot;KM&quot;_-;_-@_-"/>
    <numFmt numFmtId="179" formatCode="_-* #,##0.00_K_M_-;\-* #,##0.00_K_M_-;_-* &quot;-&quot;??_K_M_-;_-@_-"/>
    <numFmt numFmtId="180" formatCode="#,##0.0000"/>
    <numFmt numFmtId="181" formatCode="#,##0.00;[Red]#,##0.00"/>
    <numFmt numFmtId="182" formatCode="0.000000;[Red]0.000000"/>
    <numFmt numFmtId="183" formatCode="0.0000"/>
    <numFmt numFmtId="184" formatCode="0.000000"/>
    <numFmt numFmtId="185" formatCode="0.0000%"/>
    <numFmt numFmtId="186" formatCode="#;;"/>
    <numFmt numFmtId="187" formatCode="000;;"/>
    <numFmt numFmtId="188" formatCode="#,##0;;"/>
    <numFmt numFmtId="189" formatCode="#,##0;[Red]\-#,##0"/>
    <numFmt numFmtId="190" formatCode="General;;"/>
    <numFmt numFmtId="191" formatCode="#,##0.000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YUTimes"/>
      <family val="0"/>
    </font>
    <font>
      <sz val="10"/>
      <name val="YUTimes"/>
      <family val="2"/>
    </font>
    <font>
      <b/>
      <sz val="10"/>
      <name val="YUTimes"/>
      <family val="0"/>
    </font>
    <font>
      <b/>
      <u val="single"/>
      <sz val="9"/>
      <name val="YUTimes"/>
      <family val="2"/>
    </font>
    <font>
      <b/>
      <sz val="14"/>
      <name val="YUTimes"/>
      <family val="2"/>
    </font>
    <font>
      <b/>
      <u val="single"/>
      <sz val="10"/>
      <name val="YUTimes"/>
      <family val="2"/>
    </font>
    <font>
      <b/>
      <sz val="12"/>
      <name val="YUTimes"/>
      <family val="2"/>
    </font>
    <font>
      <sz val="8"/>
      <name val="YUTimes"/>
      <family val="2"/>
    </font>
    <font>
      <i/>
      <sz val="10"/>
      <name val="YUTimes"/>
      <family val="2"/>
    </font>
    <font>
      <sz val="10"/>
      <name val="Times-C"/>
      <family val="2"/>
    </font>
    <font>
      <b/>
      <u val="single"/>
      <sz val="10"/>
      <name val="Times-C"/>
      <family val="2"/>
    </font>
    <font>
      <b/>
      <sz val="10"/>
      <name val="Times-C"/>
      <family val="2"/>
    </font>
    <font>
      <b/>
      <sz val="8"/>
      <name val="Arial"/>
      <family val="2"/>
    </font>
    <font>
      <b/>
      <sz val="12"/>
      <name val="Calibri"/>
      <family val="2"/>
    </font>
    <font>
      <b/>
      <sz val="10.5"/>
      <name val="Calibri"/>
      <family val="2"/>
    </font>
    <font>
      <b/>
      <sz val="10"/>
      <name val="Arial"/>
      <family val="2"/>
    </font>
    <font>
      <b/>
      <sz val="10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/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/>
      <top style="thin">
        <color indexed="22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/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/>
      <top style="thin"/>
      <bottom style="medium"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2"/>
      </right>
      <top/>
      <bottom/>
    </border>
    <border>
      <left style="thin">
        <color indexed="22"/>
      </left>
      <right/>
      <top style="thin"/>
      <bottom/>
    </border>
    <border>
      <left/>
      <right style="thin">
        <color indexed="22"/>
      </right>
      <top style="thin"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/>
      <right/>
      <top style="thin">
        <color indexed="22"/>
      </top>
      <bottom style="thin"/>
    </border>
    <border>
      <left/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/>
      <bottom style="thin">
        <color indexed="22"/>
      </bottom>
    </border>
    <border>
      <left/>
      <right/>
      <top style="thin"/>
      <bottom style="thin">
        <color indexed="22"/>
      </bottom>
    </border>
    <border>
      <left/>
      <right style="thin">
        <color indexed="22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174" fontId="3" fillId="0" borderId="0" applyFill="0" applyBorder="0">
      <alignment horizontal="center" vertical="center"/>
      <protection hidden="1"/>
    </xf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176" fontId="3" fillId="0" borderId="0" applyFill="0" applyBorder="0">
      <alignment horizontal="center" vertical="center" wrapText="1"/>
      <protection hidden="1"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9" fontId="3" fillId="0" borderId="10" applyFill="0">
      <alignment horizontal="left" indent="1"/>
      <protection hidden="1"/>
    </xf>
    <xf numFmtId="0" fontId="3" fillId="0" borderId="10" applyFill="0">
      <alignment horizontal="left" indent="1"/>
      <protection hidden="1"/>
    </xf>
  </cellStyleXfs>
  <cellXfs count="427">
    <xf numFmtId="0" fontId="0" fillId="0" borderId="0" xfId="0" applyAlignment="1">
      <alignment/>
    </xf>
    <xf numFmtId="3" fontId="4" fillId="0" borderId="11" xfId="0" applyNumberFormat="1" applyFont="1" applyBorder="1" applyAlignment="1" applyProtection="1">
      <alignment horizontal="right" vertical="center"/>
      <protection hidden="1"/>
    </xf>
    <xf numFmtId="187" fontId="4" fillId="3" borderId="12" xfId="39" applyNumberFormat="1" applyFont="1" applyFill="1" applyBorder="1">
      <alignment horizontal="center" vertical="center"/>
      <protection hidden="1"/>
    </xf>
    <xf numFmtId="3" fontId="4" fillId="3" borderId="12" xfId="0" applyNumberFormat="1" applyFont="1" applyFill="1" applyBorder="1" applyAlignment="1" applyProtection="1">
      <alignment horizontal="right" vertical="center"/>
      <protection hidden="1"/>
    </xf>
    <xf numFmtId="3" fontId="0" fillId="0" borderId="12" xfId="0" applyNumberFormat="1" applyFont="1" applyBorder="1" applyAlignment="1" applyProtection="1">
      <alignment horizontal="right" vertical="center"/>
      <protection hidden="1"/>
    </xf>
    <xf numFmtId="3" fontId="0" fillId="0" borderId="13" xfId="0" applyNumberFormat="1" applyFont="1" applyBorder="1" applyAlignment="1" applyProtection="1">
      <alignment horizontal="right" vertical="center"/>
      <protection hidden="1"/>
    </xf>
    <xf numFmtId="187" fontId="3" fillId="3" borderId="12" xfId="39" applyNumberFormat="1" applyFont="1" applyFill="1" applyBorder="1">
      <alignment horizontal="center" vertical="center"/>
      <protection hidden="1"/>
    </xf>
    <xf numFmtId="3" fontId="0" fillId="3" borderId="12" xfId="0" applyNumberFormat="1" applyFont="1" applyFill="1" applyBorder="1" applyAlignment="1" applyProtection="1">
      <alignment horizontal="right" vertical="center"/>
      <protection locked="0"/>
    </xf>
    <xf numFmtId="3" fontId="0" fillId="3" borderId="13" xfId="0" applyNumberFormat="1" applyFont="1" applyFill="1" applyBorder="1" applyAlignment="1" applyProtection="1">
      <alignment horizontal="right" vertical="center"/>
      <protection locked="0"/>
    </xf>
    <xf numFmtId="3" fontId="0" fillId="0" borderId="12" xfId="0" applyNumberFormat="1" applyFont="1" applyBorder="1" applyAlignment="1" applyProtection="1">
      <alignment horizontal="right" vertical="center"/>
      <protection locked="0"/>
    </xf>
    <xf numFmtId="3" fontId="0" fillId="0" borderId="13" xfId="0" applyNumberFormat="1" applyFont="1" applyBorder="1" applyAlignment="1" applyProtection="1">
      <alignment horizontal="right" vertical="center"/>
      <protection locked="0"/>
    </xf>
    <xf numFmtId="3" fontId="4" fillId="0" borderId="12" xfId="0" applyNumberFormat="1" applyFont="1" applyBorder="1" applyAlignment="1" applyProtection="1">
      <alignment horizontal="right" vertical="center"/>
      <protection hidden="1"/>
    </xf>
    <xf numFmtId="3" fontId="0" fillId="3" borderId="12" xfId="0" applyNumberFormat="1" applyFont="1" applyFill="1" applyBorder="1" applyAlignment="1" applyProtection="1">
      <alignment horizontal="right" vertical="center"/>
      <protection hidden="1"/>
    </xf>
    <xf numFmtId="3" fontId="0" fillId="3" borderId="13" xfId="0" applyNumberFormat="1" applyFont="1" applyFill="1" applyBorder="1" applyAlignment="1" applyProtection="1">
      <alignment horizontal="right" vertical="center"/>
      <protection hidden="1"/>
    </xf>
    <xf numFmtId="3" fontId="4" fillId="3" borderId="12" xfId="0" applyNumberFormat="1" applyFont="1" applyFill="1" applyBorder="1" applyAlignment="1" applyProtection="1">
      <alignment horizontal="right" vertical="center"/>
      <protection locked="0"/>
    </xf>
    <xf numFmtId="3" fontId="4" fillId="3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Border="1" applyAlignment="1" applyProtection="1">
      <alignment horizontal="right" vertical="center"/>
      <protection locked="0"/>
    </xf>
    <xf numFmtId="3" fontId="4" fillId="0" borderId="13" xfId="0" applyNumberFormat="1" applyFont="1" applyBorder="1" applyAlignment="1" applyProtection="1">
      <alignment horizontal="right" vertical="center"/>
      <protection locked="0"/>
    </xf>
    <xf numFmtId="187" fontId="3" fillId="3" borderId="14" xfId="39" applyNumberFormat="1" applyFont="1" applyFill="1" applyBorder="1">
      <alignment horizontal="center" vertical="center"/>
      <protection hidden="1"/>
    </xf>
    <xf numFmtId="0" fontId="21" fillId="32" borderId="15" xfId="0" applyFont="1" applyFill="1" applyBorder="1" applyAlignment="1" applyProtection="1">
      <alignment horizontal="center" vertical="center"/>
      <protection hidden="1"/>
    </xf>
    <xf numFmtId="0" fontId="21" fillId="32" borderId="15" xfId="0" applyFont="1" applyFill="1" applyBorder="1" applyAlignment="1" applyProtection="1">
      <alignment horizontal="center" vertical="center" wrapText="1"/>
      <protection hidden="1"/>
    </xf>
    <xf numFmtId="0" fontId="21" fillId="32" borderId="16" xfId="0" applyFont="1" applyFill="1" applyBorder="1" applyAlignment="1" applyProtection="1">
      <alignment horizontal="center"/>
      <protection hidden="1"/>
    </xf>
    <xf numFmtId="0" fontId="21" fillId="32" borderId="15" xfId="0" applyFont="1" applyFill="1" applyBorder="1" applyAlignment="1" applyProtection="1">
      <alignment horizontal="center"/>
      <protection hidden="1"/>
    </xf>
    <xf numFmtId="0" fontId="21" fillId="32" borderId="17" xfId="0" applyFont="1" applyFill="1" applyBorder="1" applyAlignment="1" applyProtection="1">
      <alignment horizontal="center"/>
      <protection hidden="1"/>
    </xf>
    <xf numFmtId="186" fontId="3" fillId="33" borderId="18" xfId="49" applyNumberFormat="1" applyFont="1" applyFill="1" applyBorder="1">
      <alignment horizontal="center" vertical="center" wrapText="1"/>
      <protection hidden="1"/>
    </xf>
    <xf numFmtId="0" fontId="0" fillId="33" borderId="19" xfId="0" applyFont="1" applyFill="1" applyBorder="1" applyAlignment="1" applyProtection="1">
      <alignment/>
      <protection hidden="1"/>
    </xf>
    <xf numFmtId="0" fontId="0" fillId="33" borderId="20" xfId="0" applyFont="1" applyFill="1" applyBorder="1" applyAlignment="1" applyProtection="1">
      <alignment/>
      <protection hidden="1"/>
    </xf>
    <xf numFmtId="0" fontId="3" fillId="0" borderId="21" xfId="0" applyFont="1" applyBorder="1" applyAlignment="1" applyProtection="1">
      <alignment/>
      <protection hidden="1"/>
    </xf>
    <xf numFmtId="3" fontId="3" fillId="0" borderId="21" xfId="0" applyNumberFormat="1" applyFont="1" applyBorder="1" applyAlignment="1" applyProtection="1">
      <alignment/>
      <protection hidden="1"/>
    </xf>
    <xf numFmtId="0" fontId="21" fillId="32" borderId="22" xfId="0" applyFont="1" applyFill="1" applyBorder="1" applyAlignment="1" applyProtection="1">
      <alignment horizontal="center"/>
      <protection hidden="1"/>
    </xf>
    <xf numFmtId="0" fontId="21" fillId="32" borderId="14" xfId="0" applyNumberFormat="1" applyFont="1" applyFill="1" applyBorder="1" applyAlignment="1" applyProtection="1" quotePrefix="1">
      <alignment horizontal="center"/>
      <protection hidden="1"/>
    </xf>
    <xf numFmtId="0" fontId="21" fillId="32" borderId="23" xfId="0" applyFont="1" applyFill="1" applyBorder="1" applyAlignment="1" applyProtection="1">
      <alignment horizontal="center"/>
      <protection hidden="1"/>
    </xf>
    <xf numFmtId="0" fontId="21" fillId="32" borderId="24" xfId="0" applyFont="1" applyFill="1" applyBorder="1" applyAlignment="1" applyProtection="1">
      <alignment horizontal="center"/>
      <protection hidden="1"/>
    </xf>
    <xf numFmtId="186" fontId="4" fillId="33" borderId="18" xfId="49" applyNumberFormat="1" applyFont="1" applyFill="1" applyBorder="1">
      <alignment horizontal="center" vertical="center" wrapText="1"/>
      <protection hidden="1"/>
    </xf>
    <xf numFmtId="0" fontId="4" fillId="33" borderId="25" xfId="0" applyFont="1" applyFill="1" applyBorder="1" applyAlignment="1" applyProtection="1">
      <alignment vertical="center"/>
      <protection hidden="1"/>
    </xf>
    <xf numFmtId="0" fontId="4" fillId="33" borderId="19" xfId="0" applyFont="1" applyFill="1" applyBorder="1" applyAlignment="1" applyProtection="1">
      <alignment vertical="center" wrapText="1"/>
      <protection hidden="1"/>
    </xf>
    <xf numFmtId="0" fontId="4" fillId="33" borderId="26" xfId="0" applyFont="1" applyFill="1" applyBorder="1" applyAlignment="1" applyProtection="1">
      <alignment vertical="center" wrapText="1"/>
      <protection hidden="1"/>
    </xf>
    <xf numFmtId="0" fontId="4" fillId="33" borderId="25" xfId="0" applyFont="1" applyFill="1" applyBorder="1" applyAlignment="1" applyProtection="1">
      <alignment horizontal="center" vertical="center" wrapText="1"/>
      <protection hidden="1"/>
    </xf>
    <xf numFmtId="0" fontId="4" fillId="33" borderId="20" xfId="0" applyFont="1" applyFill="1" applyBorder="1" applyAlignment="1" applyProtection="1">
      <alignment horizontal="center" vertical="center" wrapText="1"/>
      <protection hidden="1"/>
    </xf>
    <xf numFmtId="0" fontId="21" fillId="32" borderId="12" xfId="0" applyFont="1" applyFill="1" applyBorder="1" applyAlignment="1" applyProtection="1">
      <alignment horizontal="center" vertical="center" wrapText="1"/>
      <protection hidden="1"/>
    </xf>
    <xf numFmtId="0" fontId="21" fillId="32" borderId="13" xfId="0" applyFont="1" applyFill="1" applyBorder="1" applyAlignment="1" applyProtection="1">
      <alignment horizontal="center" vertical="center" wrapText="1"/>
      <protection hidden="1"/>
    </xf>
    <xf numFmtId="0" fontId="21" fillId="32" borderId="15" xfId="0" applyFont="1" applyFill="1" applyBorder="1" applyAlignment="1" applyProtection="1" quotePrefix="1">
      <alignment horizontal="center"/>
      <protection hidden="1"/>
    </xf>
    <xf numFmtId="0" fontId="21" fillId="32" borderId="17" xfId="0" applyFont="1" applyFill="1" applyBorder="1" applyAlignment="1" applyProtection="1" quotePrefix="1">
      <alignment horizontal="center"/>
      <protection hidden="1"/>
    </xf>
    <xf numFmtId="186" fontId="3" fillId="0" borderId="27" xfId="49" applyNumberFormat="1" applyFont="1" applyBorder="1">
      <alignment horizontal="center" vertical="center" wrapText="1"/>
      <protection hidden="1"/>
    </xf>
    <xf numFmtId="187" fontId="3" fillId="0" borderId="28" xfId="39" applyNumberFormat="1" applyFont="1" applyBorder="1">
      <alignment horizontal="center" vertical="center"/>
      <protection hidden="1"/>
    </xf>
    <xf numFmtId="3" fontId="0" fillId="0" borderId="28" xfId="0" applyNumberFormat="1" applyFont="1" applyBorder="1" applyAlignment="1" applyProtection="1">
      <alignment horizontal="right" vertical="center"/>
      <protection locked="0"/>
    </xf>
    <xf numFmtId="3" fontId="0" fillId="0" borderId="11" xfId="0" applyNumberFormat="1" applyFont="1" applyBorder="1" applyAlignment="1" applyProtection="1">
      <alignment horizontal="right" vertical="center"/>
      <protection locked="0"/>
    </xf>
    <xf numFmtId="186" fontId="3" fillId="3" borderId="29" xfId="49" applyNumberFormat="1" applyFont="1" applyFill="1" applyBorder="1">
      <alignment horizontal="center" vertical="center" wrapText="1"/>
      <protection hidden="1"/>
    </xf>
    <xf numFmtId="186" fontId="3" fillId="0" borderId="29" xfId="49" applyNumberFormat="1" applyFont="1" applyBorder="1">
      <alignment horizontal="center" vertical="center" wrapText="1"/>
      <protection hidden="1"/>
    </xf>
    <xf numFmtId="187" fontId="3" fillId="0" borderId="12" xfId="39" applyNumberFormat="1" applyFont="1" applyBorder="1">
      <alignment horizontal="center" vertical="center"/>
      <protection hidden="1"/>
    </xf>
    <xf numFmtId="186" fontId="4" fillId="0" borderId="29" xfId="49" applyNumberFormat="1" applyFont="1" applyBorder="1">
      <alignment horizontal="center" vertical="center" wrapText="1"/>
      <protection hidden="1"/>
    </xf>
    <xf numFmtId="187" fontId="4" fillId="0" borderId="12" xfId="39" applyNumberFormat="1" applyFont="1" applyBorder="1">
      <alignment horizontal="center" vertical="center"/>
      <protection hidden="1"/>
    </xf>
    <xf numFmtId="186" fontId="4" fillId="3" borderId="29" xfId="49" applyNumberFormat="1" applyFont="1" applyFill="1" applyBorder="1">
      <alignment horizontal="center" vertical="center" wrapText="1"/>
      <protection hidden="1"/>
    </xf>
    <xf numFmtId="186" fontId="3" fillId="3" borderId="22" xfId="49" applyNumberFormat="1" applyFont="1" applyFill="1" applyBorder="1">
      <alignment horizontal="center" vertical="center" wrapText="1"/>
      <protection hidden="1"/>
    </xf>
    <xf numFmtId="3" fontId="0" fillId="3" borderId="14" xfId="0" applyNumberFormat="1" applyFont="1" applyFill="1" applyBorder="1" applyAlignment="1" applyProtection="1">
      <alignment horizontal="right" vertical="center"/>
      <protection locked="0"/>
    </xf>
    <xf numFmtId="3" fontId="0" fillId="3" borderId="24" xfId="0" applyNumberFormat="1" applyFont="1" applyFill="1" applyBorder="1" applyAlignment="1" applyProtection="1">
      <alignment horizontal="right" vertical="center"/>
      <protection locked="0"/>
    </xf>
    <xf numFmtId="0" fontId="21" fillId="32" borderId="16" xfId="0" applyFont="1" applyFill="1" applyBorder="1" applyAlignment="1" applyProtection="1">
      <alignment/>
      <protection hidden="1"/>
    </xf>
    <xf numFmtId="186" fontId="4" fillId="0" borderId="27" xfId="49" applyNumberFormat="1" applyFont="1" applyBorder="1" applyProtection="1">
      <alignment horizontal="center" vertical="center" wrapText="1"/>
      <protection hidden="1"/>
    </xf>
    <xf numFmtId="187" fontId="4" fillId="0" borderId="28" xfId="39" applyNumberFormat="1" applyFont="1" applyBorder="1" applyProtection="1">
      <alignment horizontal="center" vertical="center"/>
      <protection hidden="1"/>
    </xf>
    <xf numFmtId="3" fontId="4" fillId="0" borderId="28" xfId="0" applyNumberFormat="1" applyFont="1" applyBorder="1" applyAlignment="1" applyProtection="1">
      <alignment horizontal="right" vertical="center"/>
      <protection locked="0"/>
    </xf>
    <xf numFmtId="186" fontId="3" fillId="3" borderId="29" xfId="49" applyNumberFormat="1" applyFont="1" applyFill="1" applyBorder="1" applyProtection="1">
      <alignment horizontal="center" vertical="center" wrapText="1"/>
      <protection hidden="1"/>
    </xf>
    <xf numFmtId="187" fontId="3" fillId="3" borderId="12" xfId="39" applyNumberFormat="1" applyFont="1" applyFill="1" applyBorder="1" applyProtection="1">
      <alignment horizontal="center" vertical="center"/>
      <protection hidden="1"/>
    </xf>
    <xf numFmtId="186" fontId="3" fillId="0" borderId="29" xfId="49" applyNumberFormat="1" applyFont="1" applyBorder="1" applyProtection="1">
      <alignment horizontal="center" vertical="center" wrapText="1"/>
      <protection hidden="1"/>
    </xf>
    <xf numFmtId="187" fontId="3" fillId="0" borderId="12" xfId="39" applyNumberFormat="1" applyFont="1" applyBorder="1" applyProtection="1">
      <alignment horizontal="center" vertical="center"/>
      <protection hidden="1"/>
    </xf>
    <xf numFmtId="186" fontId="4" fillId="3" borderId="29" xfId="49" applyNumberFormat="1" applyFont="1" applyFill="1" applyBorder="1" applyProtection="1">
      <alignment horizontal="center" vertical="center" wrapText="1"/>
      <protection hidden="1"/>
    </xf>
    <xf numFmtId="187" fontId="4" fillId="3" borderId="12" xfId="39" applyNumberFormat="1" applyFont="1" applyFill="1" applyBorder="1" applyProtection="1">
      <alignment horizontal="center" vertical="center"/>
      <protection hidden="1"/>
    </xf>
    <xf numFmtId="186" fontId="4" fillId="0" borderId="29" xfId="49" applyNumberFormat="1" applyFont="1" applyBorder="1" applyProtection="1">
      <alignment horizontal="center" vertical="center" wrapText="1"/>
      <protection hidden="1"/>
    </xf>
    <xf numFmtId="187" fontId="4" fillId="0" borderId="12" xfId="39" applyNumberFormat="1" applyFont="1" applyBorder="1" applyProtection="1">
      <alignment horizontal="center" vertical="center"/>
      <protection hidden="1"/>
    </xf>
    <xf numFmtId="186" fontId="4" fillId="0" borderId="22" xfId="49" applyNumberFormat="1" applyFont="1" applyBorder="1" applyProtection="1">
      <alignment horizontal="center" vertical="center" wrapText="1"/>
      <protection hidden="1"/>
    </xf>
    <xf numFmtId="187" fontId="4" fillId="0" borderId="14" xfId="39" applyNumberFormat="1" applyFont="1" applyBorder="1" applyProtection="1">
      <alignment horizontal="center" vertical="center"/>
      <protection hidden="1"/>
    </xf>
    <xf numFmtId="3" fontId="4" fillId="0" borderId="14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 quotePrefix="1">
      <alignment/>
    </xf>
    <xf numFmtId="0" fontId="6" fillId="0" borderId="0" xfId="0" applyFont="1" applyAlignment="1" quotePrefix="1">
      <alignment/>
    </xf>
    <xf numFmtId="0" fontId="7" fillId="0" borderId="30" xfId="0" applyFont="1" applyBorder="1" applyAlignment="1">
      <alignment/>
    </xf>
    <xf numFmtId="3" fontId="11" fillId="0" borderId="31" xfId="0" applyNumberFormat="1" applyFont="1" applyBorder="1" applyAlignment="1">
      <alignment/>
    </xf>
    <xf numFmtId="0" fontId="6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33" xfId="0" applyFont="1" applyBorder="1" applyAlignment="1">
      <alignment/>
    </xf>
    <xf numFmtId="0" fontId="5" fillId="0" borderId="3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34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2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12" fillId="0" borderId="36" xfId="0" applyFont="1" applyBorder="1" applyAlignment="1">
      <alignment/>
    </xf>
    <xf numFmtId="0" fontId="7" fillId="0" borderId="36" xfId="0" applyFont="1" applyBorder="1" applyAlignment="1">
      <alignment/>
    </xf>
    <xf numFmtId="0" fontId="12" fillId="0" borderId="37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38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32" xfId="0" applyFont="1" applyFill="1" applyBorder="1" applyAlignment="1">
      <alignment/>
    </xf>
    <xf numFmtId="0" fontId="7" fillId="0" borderId="44" xfId="0" applyFont="1" applyFill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8" xfId="0" applyFont="1" applyBorder="1" applyAlignment="1">
      <alignment/>
    </xf>
    <xf numFmtId="0" fontId="7" fillId="0" borderId="49" xfId="0" applyFont="1" applyFill="1" applyBorder="1" applyAlignment="1">
      <alignment horizontal="center"/>
    </xf>
    <xf numFmtId="0" fontId="7" fillId="0" borderId="49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53" xfId="0" applyFont="1" applyBorder="1" applyAlignment="1">
      <alignment/>
    </xf>
    <xf numFmtId="0" fontId="6" fillId="0" borderId="54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58" xfId="0" applyFont="1" applyFill="1" applyBorder="1" applyAlignment="1" quotePrefix="1">
      <alignment horizontal="center"/>
    </xf>
    <xf numFmtId="0" fontId="6" fillId="0" borderId="59" xfId="0" applyFont="1" applyFill="1" applyBorder="1" applyAlignment="1">
      <alignment horizontal="center"/>
    </xf>
    <xf numFmtId="2" fontId="6" fillId="0" borderId="59" xfId="0" applyNumberFormat="1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2" fontId="7" fillId="0" borderId="61" xfId="0" applyNumberFormat="1" applyFont="1" applyBorder="1" applyAlignment="1">
      <alignment/>
    </xf>
    <xf numFmtId="0" fontId="6" fillId="0" borderId="62" xfId="0" applyFont="1" applyBorder="1" applyAlignment="1">
      <alignment/>
    </xf>
    <xf numFmtId="0" fontId="6" fillId="0" borderId="63" xfId="0" applyFont="1" applyFill="1" applyBorder="1" applyAlignment="1">
      <alignment horizontal="center"/>
    </xf>
    <xf numFmtId="0" fontId="6" fillId="0" borderId="64" xfId="0" applyFont="1" applyBorder="1" applyAlignment="1">
      <alignment horizontal="center"/>
    </xf>
    <xf numFmtId="2" fontId="6" fillId="0" borderId="64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7" fillId="0" borderId="65" xfId="0" applyNumberFormat="1" applyFont="1" applyBorder="1" applyAlignment="1">
      <alignment/>
    </xf>
    <xf numFmtId="0" fontId="6" fillId="0" borderId="66" xfId="0" applyFont="1" applyBorder="1" applyAlignment="1">
      <alignment/>
    </xf>
    <xf numFmtId="0" fontId="6" fillId="0" borderId="63" xfId="0" applyFont="1" applyFill="1" applyBorder="1" applyAlignment="1">
      <alignment/>
    </xf>
    <xf numFmtId="0" fontId="6" fillId="0" borderId="6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65" xfId="0" applyFont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55" xfId="0" applyFont="1" applyBorder="1" applyAlignment="1">
      <alignment/>
    </xf>
    <xf numFmtId="0" fontId="6" fillId="0" borderId="56" xfId="0" applyFont="1" applyBorder="1" applyAlignment="1">
      <alignment/>
    </xf>
    <xf numFmtId="0" fontId="6" fillId="0" borderId="67" xfId="0" applyFont="1" applyBorder="1" applyAlignment="1">
      <alignment/>
    </xf>
    <xf numFmtId="0" fontId="6" fillId="0" borderId="57" xfId="0" applyFont="1" applyBorder="1" applyAlignment="1">
      <alignment/>
    </xf>
    <xf numFmtId="0" fontId="6" fillId="0" borderId="68" xfId="0" applyFont="1" applyFill="1" applyBorder="1" applyAlignment="1">
      <alignment/>
    </xf>
    <xf numFmtId="0" fontId="6" fillId="0" borderId="69" xfId="0" applyFont="1" applyBorder="1" applyAlignment="1">
      <alignment/>
    </xf>
    <xf numFmtId="0" fontId="6" fillId="0" borderId="70" xfId="0" applyFont="1" applyBorder="1" applyAlignment="1">
      <alignment/>
    </xf>
    <xf numFmtId="2" fontId="7" fillId="0" borderId="35" xfId="0" applyNumberFormat="1" applyFont="1" applyBorder="1" applyAlignment="1">
      <alignment/>
    </xf>
    <xf numFmtId="0" fontId="6" fillId="0" borderId="71" xfId="0" applyFont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" fillId="0" borderId="64" xfId="0" applyFont="1" applyBorder="1" applyAlignment="1">
      <alignment/>
    </xf>
    <xf numFmtId="0" fontId="1" fillId="34" borderId="64" xfId="0" applyFont="1" applyFill="1" applyBorder="1" applyAlignment="1">
      <alignment/>
    </xf>
    <xf numFmtId="0" fontId="1" fillId="0" borderId="64" xfId="0" applyFont="1" applyBorder="1" applyAlignment="1">
      <alignment/>
    </xf>
    <xf numFmtId="0" fontId="2" fillId="0" borderId="0" xfId="0" applyFont="1" applyAlignment="1">
      <alignment/>
    </xf>
    <xf numFmtId="0" fontId="2" fillId="0" borderId="64" xfId="0" applyFont="1" applyBorder="1" applyAlignment="1">
      <alignment horizontal="left"/>
    </xf>
    <xf numFmtId="0" fontId="2" fillId="34" borderId="64" xfId="0" applyFont="1" applyFill="1" applyBorder="1" applyAlignment="1">
      <alignment horizontal="left"/>
    </xf>
    <xf numFmtId="0" fontId="2" fillId="4" borderId="64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64" xfId="0" applyBorder="1" applyAlignment="1">
      <alignment/>
    </xf>
    <xf numFmtId="4" fontId="1" fillId="0" borderId="0" xfId="0" applyNumberFormat="1" applyFont="1" applyAlignment="1">
      <alignment/>
    </xf>
    <xf numFmtId="0" fontId="17" fillId="0" borderId="64" xfId="0" applyFont="1" applyBorder="1" applyAlignment="1">
      <alignment/>
    </xf>
    <xf numFmtId="0" fontId="17" fillId="0" borderId="64" xfId="0" applyFont="1" applyBorder="1" applyAlignment="1">
      <alignment horizontal="center"/>
    </xf>
    <xf numFmtId="49" fontId="0" fillId="0" borderId="64" xfId="0" applyNumberFormat="1" applyFont="1" applyBorder="1" applyAlignment="1">
      <alignment horizontal="left"/>
    </xf>
    <xf numFmtId="4" fontId="1" fillId="0" borderId="64" xfId="0" applyNumberFormat="1" applyFont="1" applyBorder="1" applyAlignment="1">
      <alignment/>
    </xf>
    <xf numFmtId="49" fontId="2" fillId="0" borderId="64" xfId="0" applyNumberFormat="1" applyFont="1" applyBorder="1" applyAlignment="1">
      <alignment horizontal="left"/>
    </xf>
    <xf numFmtId="0" fontId="2" fillId="2" borderId="64" xfId="0" applyFont="1" applyFill="1" applyBorder="1" applyAlignment="1">
      <alignment horizontal="left"/>
    </xf>
    <xf numFmtId="0" fontId="0" fillId="2" borderId="64" xfId="0" applyFill="1" applyBorder="1" applyAlignment="1">
      <alignment/>
    </xf>
    <xf numFmtId="4" fontId="17" fillId="0" borderId="64" xfId="0" applyNumberFormat="1" applyFont="1" applyBorder="1" applyAlignment="1">
      <alignment/>
    </xf>
    <xf numFmtId="0" fontId="1" fillId="2" borderId="64" xfId="0" applyFont="1" applyFill="1" applyBorder="1" applyAlignment="1">
      <alignment/>
    </xf>
    <xf numFmtId="4" fontId="0" fillId="0" borderId="0" xfId="0" applyNumberFormat="1" applyAlignment="1">
      <alignment/>
    </xf>
    <xf numFmtId="187" fontId="4" fillId="34" borderId="12" xfId="39" applyNumberFormat="1" applyFont="1" applyFill="1" applyBorder="1">
      <alignment horizontal="center" vertical="center"/>
      <protection hidden="1"/>
    </xf>
    <xf numFmtId="187" fontId="3" fillId="34" borderId="12" xfId="39" applyNumberFormat="1" applyFont="1" applyFill="1" applyBorder="1">
      <alignment horizontal="center" vertical="center"/>
      <protection hidden="1"/>
    </xf>
    <xf numFmtId="186" fontId="4" fillId="34" borderId="64" xfId="49" applyNumberFormat="1" applyFont="1" applyFill="1" applyBorder="1">
      <alignment horizontal="center" vertical="center" wrapText="1"/>
      <protection hidden="1"/>
    </xf>
    <xf numFmtId="187" fontId="4" fillId="34" borderId="64" xfId="39" applyNumberFormat="1" applyFont="1" applyFill="1" applyBorder="1">
      <alignment horizontal="center" vertical="center"/>
      <protection hidden="1"/>
    </xf>
    <xf numFmtId="3" fontId="4" fillId="34" borderId="64" xfId="0" applyNumberFormat="1" applyFont="1" applyFill="1" applyBorder="1" applyAlignment="1" applyProtection="1">
      <alignment vertical="center"/>
      <protection hidden="1"/>
    </xf>
    <xf numFmtId="186" fontId="3" fillId="34" borderId="64" xfId="49" applyNumberFormat="1" applyFont="1" applyFill="1" applyBorder="1">
      <alignment horizontal="center" vertical="center" wrapText="1"/>
      <protection hidden="1"/>
    </xf>
    <xf numFmtId="187" fontId="3" fillId="34" borderId="64" xfId="39" applyNumberFormat="1" applyFont="1" applyFill="1" applyBorder="1">
      <alignment horizontal="center" vertical="center"/>
      <protection hidden="1"/>
    </xf>
    <xf numFmtId="3" fontId="0" fillId="34" borderId="64" xfId="0" applyNumberFormat="1" applyFont="1" applyFill="1" applyBorder="1" applyAlignment="1" applyProtection="1">
      <alignment vertical="center"/>
      <protection hidden="1"/>
    </xf>
    <xf numFmtId="3" fontId="0" fillId="34" borderId="64" xfId="0" applyNumberFormat="1" applyFont="1" applyFill="1" applyBorder="1" applyAlignment="1" applyProtection="1">
      <alignment horizontal="right" vertical="center"/>
      <protection locked="0"/>
    </xf>
    <xf numFmtId="3" fontId="4" fillId="34" borderId="64" xfId="0" applyNumberFormat="1" applyFont="1" applyFill="1" applyBorder="1" applyAlignment="1" applyProtection="1">
      <alignment horizontal="right" vertical="center"/>
      <protection locked="0"/>
    </xf>
    <xf numFmtId="3" fontId="0" fillId="34" borderId="64" xfId="0" applyNumberFormat="1" applyFont="1" applyFill="1" applyBorder="1" applyAlignment="1" applyProtection="1">
      <alignment vertical="center" wrapText="1"/>
      <protection hidden="1"/>
    </xf>
    <xf numFmtId="4" fontId="1" fillId="0" borderId="48" xfId="0" applyNumberFormat="1" applyFont="1" applyFill="1" applyBorder="1" applyAlignment="1">
      <alignment/>
    </xf>
    <xf numFmtId="3" fontId="4" fillId="34" borderId="12" xfId="0" applyNumberFormat="1" applyFont="1" applyFill="1" applyBorder="1" applyAlignment="1" applyProtection="1">
      <alignment horizontal="right" vertical="center"/>
      <protection hidden="1"/>
    </xf>
    <xf numFmtId="3" fontId="0" fillId="34" borderId="12" xfId="0" applyNumberFormat="1" applyFont="1" applyFill="1" applyBorder="1" applyAlignment="1" applyProtection="1">
      <alignment horizontal="right" vertical="center"/>
      <protection locked="0"/>
    </xf>
    <xf numFmtId="3" fontId="0" fillId="34" borderId="12" xfId="0" applyNumberFormat="1" applyFont="1" applyFill="1" applyBorder="1" applyAlignment="1" applyProtection="1">
      <alignment horizontal="right" vertical="center"/>
      <protection hidden="1"/>
    </xf>
    <xf numFmtId="3" fontId="4" fillId="34" borderId="12" xfId="0" applyNumberFormat="1" applyFont="1" applyFill="1" applyBorder="1" applyAlignment="1" applyProtection="1">
      <alignment horizontal="right" vertical="center"/>
      <protection locked="0"/>
    </xf>
    <xf numFmtId="3" fontId="4" fillId="34" borderId="64" xfId="0" applyNumberFormat="1" applyFont="1" applyFill="1" applyBorder="1" applyAlignment="1" applyProtection="1">
      <alignment horizontal="right" vertical="center"/>
      <protection hidden="1"/>
    </xf>
    <xf numFmtId="186" fontId="3" fillId="34" borderId="27" xfId="49" applyNumberFormat="1" applyFill="1" applyBorder="1">
      <alignment horizontal="center" vertical="center" wrapText="1"/>
      <protection hidden="1"/>
    </xf>
    <xf numFmtId="187" fontId="3" fillId="34" borderId="28" xfId="39" applyNumberFormat="1" applyFill="1" applyBorder="1">
      <alignment horizontal="center" vertical="center"/>
      <protection hidden="1"/>
    </xf>
    <xf numFmtId="3" fontId="4" fillId="34" borderId="28" xfId="0" applyNumberFormat="1" applyFont="1" applyFill="1" applyBorder="1" applyAlignment="1" applyProtection="1">
      <alignment horizontal="right" vertical="center" wrapText="1"/>
      <protection hidden="1"/>
    </xf>
    <xf numFmtId="3" fontId="4" fillId="34" borderId="11" xfId="0" applyNumberFormat="1" applyFont="1" applyFill="1" applyBorder="1" applyAlignment="1" applyProtection="1">
      <alignment horizontal="right" vertical="center" wrapText="1"/>
      <protection hidden="1"/>
    </xf>
    <xf numFmtId="186" fontId="3" fillId="34" borderId="29" xfId="49" applyNumberFormat="1" applyFill="1" applyBorder="1">
      <alignment horizontal="center" vertical="center" wrapText="1"/>
      <protection hidden="1"/>
    </xf>
    <xf numFmtId="187" fontId="3" fillId="34" borderId="12" xfId="39" applyNumberFormat="1" applyFill="1" applyBorder="1">
      <alignment horizontal="center" vertical="center"/>
      <protection hidden="1"/>
    </xf>
    <xf numFmtId="3" fontId="4" fillId="34" borderId="12" xfId="0" applyNumberFormat="1" applyFont="1" applyFill="1" applyBorder="1" applyAlignment="1" applyProtection="1">
      <alignment horizontal="right" vertical="center" wrapText="1"/>
      <protection hidden="1"/>
    </xf>
    <xf numFmtId="3" fontId="4" fillId="34" borderId="13" xfId="0" applyNumberFormat="1" applyFont="1" applyFill="1" applyBorder="1" applyAlignment="1" applyProtection="1">
      <alignment horizontal="right" vertical="center" wrapText="1"/>
      <protection hidden="1"/>
    </xf>
    <xf numFmtId="3" fontId="0" fillId="34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34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13" xfId="0" applyNumberFormat="1" applyFont="1" applyFill="1" applyBorder="1" applyAlignment="1" applyProtection="1">
      <alignment horizontal="right" vertical="center" wrapText="1"/>
      <protection locked="0"/>
    </xf>
    <xf numFmtId="186" fontId="3" fillId="34" borderId="22" xfId="49" applyNumberFormat="1" applyFill="1" applyBorder="1">
      <alignment horizontal="center" vertical="center" wrapText="1"/>
      <protection hidden="1"/>
    </xf>
    <xf numFmtId="187" fontId="3" fillId="34" borderId="14" xfId="39" applyNumberFormat="1" applyFill="1" applyBorder="1">
      <alignment horizontal="center" vertical="center"/>
      <protection hidden="1"/>
    </xf>
    <xf numFmtId="3" fontId="4" fillId="34" borderId="14" xfId="0" applyNumberFormat="1" applyFont="1" applyFill="1" applyBorder="1" applyAlignment="1" applyProtection="1">
      <alignment horizontal="right" vertical="center" wrapText="1"/>
      <protection hidden="1"/>
    </xf>
    <xf numFmtId="3" fontId="4" fillId="34" borderId="24" xfId="0" applyNumberFormat="1" applyFont="1" applyFill="1" applyBorder="1" applyAlignment="1" applyProtection="1">
      <alignment horizontal="right" vertical="center" wrapText="1"/>
      <protection hidden="1"/>
    </xf>
    <xf numFmtId="3" fontId="0" fillId="34" borderId="28" xfId="0" applyNumberFormat="1" applyFill="1" applyBorder="1" applyAlignment="1" applyProtection="1">
      <alignment horizontal="right" vertical="center"/>
      <protection hidden="1"/>
    </xf>
    <xf numFmtId="3" fontId="0" fillId="34" borderId="11" xfId="0" applyNumberFormat="1" applyFill="1" applyBorder="1" applyAlignment="1" applyProtection="1">
      <alignment horizontal="right" vertical="center"/>
      <protection hidden="1"/>
    </xf>
    <xf numFmtId="3" fontId="4" fillId="34" borderId="13" xfId="0" applyNumberFormat="1" applyFont="1" applyFill="1" applyBorder="1" applyAlignment="1" applyProtection="1">
      <alignment horizontal="right" vertical="center"/>
      <protection hidden="1"/>
    </xf>
    <xf numFmtId="3" fontId="0" fillId="34" borderId="13" xfId="0" applyNumberFormat="1" applyFont="1" applyFill="1" applyBorder="1" applyAlignment="1" applyProtection="1">
      <alignment horizontal="right" vertical="center"/>
      <protection locked="0"/>
    </xf>
    <xf numFmtId="3" fontId="0" fillId="34" borderId="13" xfId="0" applyNumberFormat="1" applyFont="1" applyFill="1" applyBorder="1" applyAlignment="1" applyProtection="1">
      <alignment horizontal="right" vertical="center"/>
      <protection hidden="1"/>
    </xf>
    <xf numFmtId="3" fontId="4" fillId="34" borderId="13" xfId="0" applyNumberFormat="1" applyFont="1" applyFill="1" applyBorder="1" applyAlignment="1" applyProtection="1">
      <alignment horizontal="right" vertical="center"/>
      <protection locked="0"/>
    </xf>
    <xf numFmtId="189" fontId="4" fillId="34" borderId="14" xfId="0" applyNumberFormat="1" applyFont="1" applyFill="1" applyBorder="1" applyAlignment="1" applyProtection="1">
      <alignment horizontal="right" vertical="center"/>
      <protection hidden="1"/>
    </xf>
    <xf numFmtId="4" fontId="1" fillId="35" borderId="64" xfId="0" applyNumberFormat="1" applyFont="1" applyFill="1" applyBorder="1" applyAlignment="1">
      <alignment/>
    </xf>
    <xf numFmtId="3" fontId="0" fillId="34" borderId="64" xfId="0" applyNumberFormat="1" applyFont="1" applyFill="1" applyBorder="1" applyAlignment="1" applyProtection="1">
      <alignment horizontal="right" vertical="center"/>
      <protection hidden="1"/>
    </xf>
    <xf numFmtId="188" fontId="4" fillId="34" borderId="64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hidden="1"/>
    </xf>
    <xf numFmtId="49" fontId="3" fillId="0" borderId="10" xfId="63" applyFont="1">
      <alignment horizontal="left" indent="1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190" fontId="3" fillId="0" borderId="0" xfId="0" applyNumberFormat="1" applyFont="1" applyBorder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>
      <alignment/>
    </xf>
    <xf numFmtId="0" fontId="3" fillId="0" borderId="0" xfId="64" applyFont="1" applyBorder="1" applyAlignment="1">
      <alignment/>
      <protection hidden="1"/>
    </xf>
    <xf numFmtId="0" fontId="0" fillId="0" borderId="21" xfId="0" applyBorder="1" applyAlignment="1">
      <alignment/>
    </xf>
    <xf numFmtId="1" fontId="0" fillId="0" borderId="0" xfId="0" applyNumberFormat="1" applyAlignment="1" applyProtection="1">
      <alignment horizontal="right" vertical="center"/>
      <protection hidden="1"/>
    </xf>
    <xf numFmtId="0" fontId="0" fillId="0" borderId="0" xfId="0" applyFont="1" applyAlignment="1">
      <alignment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72" xfId="0" applyBorder="1" applyAlignment="1">
      <alignment/>
    </xf>
    <xf numFmtId="186" fontId="4" fillId="34" borderId="27" xfId="49" applyNumberFormat="1" applyFont="1" applyFill="1" applyBorder="1" applyAlignment="1">
      <alignment horizontal="center" vertical="center" wrapText="1"/>
      <protection hidden="1"/>
    </xf>
    <xf numFmtId="187" fontId="4" fillId="34" borderId="28" xfId="39" applyNumberFormat="1" applyFont="1" applyFill="1" applyBorder="1">
      <alignment horizontal="center" vertical="center"/>
      <protection hidden="1"/>
    </xf>
    <xf numFmtId="3" fontId="4" fillId="34" borderId="28" xfId="0" applyNumberFormat="1" applyFont="1" applyFill="1" applyBorder="1" applyAlignment="1" applyProtection="1">
      <alignment horizontal="right" vertical="center"/>
      <protection hidden="1"/>
    </xf>
    <xf numFmtId="3" fontId="4" fillId="34" borderId="11" xfId="0" applyNumberFormat="1" applyFont="1" applyFill="1" applyBorder="1" applyAlignment="1" applyProtection="1">
      <alignment horizontal="right" vertical="center"/>
      <protection hidden="1"/>
    </xf>
    <xf numFmtId="186" fontId="4" fillId="34" borderId="29" xfId="49" applyNumberFormat="1" applyFont="1" applyFill="1" applyBorder="1" applyAlignment="1">
      <alignment horizontal="center" vertical="center" wrapText="1"/>
      <protection hidden="1"/>
    </xf>
    <xf numFmtId="186" fontId="3" fillId="34" borderId="29" xfId="49" applyNumberFormat="1" applyFont="1" applyFill="1" applyBorder="1" applyAlignment="1">
      <alignment horizontal="center" vertical="center" wrapText="1"/>
      <protection hidden="1"/>
    </xf>
    <xf numFmtId="0" fontId="4" fillId="34" borderId="12" xfId="0" applyNumberFormat="1" applyFont="1" applyFill="1" applyBorder="1" applyAlignment="1" applyProtection="1">
      <alignment horizontal="right" vertical="center"/>
      <protection locked="0"/>
    </xf>
    <xf numFmtId="0" fontId="4" fillId="34" borderId="13" xfId="0" applyNumberFormat="1" applyFont="1" applyFill="1" applyBorder="1" applyAlignment="1" applyProtection="1">
      <alignment horizontal="right" vertical="center"/>
      <protection locked="0"/>
    </xf>
    <xf numFmtId="3" fontId="1" fillId="34" borderId="12" xfId="0" applyNumberFormat="1" applyFont="1" applyFill="1" applyBorder="1" applyAlignment="1" applyProtection="1">
      <alignment horizontal="right" vertical="center"/>
      <protection locked="0"/>
    </xf>
    <xf numFmtId="0" fontId="0" fillId="34" borderId="13" xfId="0" applyNumberFormat="1" applyFont="1" applyFill="1" applyBorder="1" applyAlignment="1" applyProtection="1">
      <alignment horizontal="right" vertical="center"/>
      <protection locked="0"/>
    </xf>
    <xf numFmtId="0" fontId="0" fillId="34" borderId="12" xfId="0" applyNumberFormat="1" applyFont="1" applyFill="1" applyBorder="1" applyAlignment="1" applyProtection="1">
      <alignment horizontal="right" vertical="center"/>
      <protection locked="0"/>
    </xf>
    <xf numFmtId="186" fontId="3" fillId="34" borderId="22" xfId="49" applyNumberFormat="1" applyFont="1" applyFill="1" applyBorder="1" applyAlignment="1">
      <alignment horizontal="center" vertical="center" wrapText="1"/>
      <protection hidden="1"/>
    </xf>
    <xf numFmtId="187" fontId="3" fillId="34" borderId="14" xfId="39" applyNumberFormat="1" applyFont="1" applyFill="1" applyBorder="1">
      <alignment horizontal="center" vertical="center"/>
      <protection hidden="1"/>
    </xf>
    <xf numFmtId="0" fontId="0" fillId="34" borderId="14" xfId="0" applyNumberFormat="1" applyFont="1" applyFill="1" applyBorder="1" applyAlignment="1" applyProtection="1">
      <alignment horizontal="right" vertical="center"/>
      <protection locked="0"/>
    </xf>
    <xf numFmtId="0" fontId="0" fillId="34" borderId="2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right"/>
    </xf>
    <xf numFmtId="3" fontId="1" fillId="0" borderId="28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>
      <alignment horizontal="left"/>
    </xf>
    <xf numFmtId="0" fontId="3" fillId="0" borderId="72" xfId="64" applyFont="1" applyBorder="1" applyAlignment="1">
      <alignment horizontal="center"/>
      <protection hidden="1"/>
    </xf>
    <xf numFmtId="0" fontId="0" fillId="0" borderId="0" xfId="0" applyAlignment="1">
      <alignment horizontal="left"/>
    </xf>
    <xf numFmtId="0" fontId="3" fillId="0" borderId="19" xfId="64" applyFont="1" applyBorder="1" applyAlignment="1">
      <alignment horizontal="center"/>
      <protection hidden="1"/>
    </xf>
    <xf numFmtId="49" fontId="4" fillId="0" borderId="10" xfId="63" applyFont="1">
      <alignment horizontal="left" indent="1"/>
      <protection hidden="1"/>
    </xf>
    <xf numFmtId="0" fontId="21" fillId="32" borderId="17" xfId="0" applyFont="1" applyFill="1" applyBorder="1" applyAlignment="1" applyProtection="1">
      <alignment horizontal="center" vertical="center" wrapText="1"/>
      <protection hidden="1"/>
    </xf>
    <xf numFmtId="0" fontId="21" fillId="32" borderId="73" xfId="0" applyFont="1" applyFill="1" applyBorder="1" applyAlignment="1" applyProtection="1">
      <alignment horizontal="center"/>
      <protection hidden="1"/>
    </xf>
    <xf numFmtId="0" fontId="21" fillId="32" borderId="74" xfId="0" applyFont="1" applyFill="1" applyBorder="1" applyAlignment="1" applyProtection="1">
      <alignment horizontal="center"/>
      <protection hidden="1"/>
    </xf>
    <xf numFmtId="0" fontId="21" fillId="32" borderId="75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left"/>
    </xf>
    <xf numFmtId="189" fontId="4" fillId="34" borderId="24" xfId="0" applyNumberFormat="1" applyFont="1" applyFill="1" applyBorder="1" applyAlignment="1" applyProtection="1">
      <alignment horizontal="right" vertical="center"/>
      <protection hidden="1"/>
    </xf>
    <xf numFmtId="3" fontId="4" fillId="3" borderId="13" xfId="0" applyNumberFormat="1" applyFont="1" applyFill="1" applyBorder="1" applyAlignment="1" applyProtection="1">
      <alignment horizontal="right" vertical="center"/>
      <protection hidden="1"/>
    </xf>
    <xf numFmtId="3" fontId="4" fillId="0" borderId="13" xfId="0" applyNumberFormat="1" applyFont="1" applyBorder="1" applyAlignment="1" applyProtection="1">
      <alignment horizontal="right" vertical="center"/>
      <protection hidden="1"/>
    </xf>
    <xf numFmtId="3" fontId="4" fillId="0" borderId="24" xfId="0" applyNumberFormat="1" applyFont="1" applyBorder="1" applyAlignment="1" applyProtection="1">
      <alignment horizontal="right" vertical="center"/>
      <protection hidden="1"/>
    </xf>
    <xf numFmtId="0" fontId="4" fillId="0" borderId="10" xfId="64" applyFont="1" applyBorder="1" applyAlignment="1">
      <alignment horizont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4" fillId="0" borderId="10" xfId="64" applyFont="1" applyBorder="1" applyAlignment="1">
      <alignment horizontal="left"/>
      <protection hidden="1"/>
    </xf>
    <xf numFmtId="4" fontId="1" fillId="0" borderId="0" xfId="0" applyNumberFormat="1" applyFont="1" applyFill="1" applyBorder="1" applyAlignment="1">
      <alignment/>
    </xf>
    <xf numFmtId="0" fontId="2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76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191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35" xfId="0" applyFont="1" applyBorder="1" applyAlignment="1">
      <alignment horizontal="left"/>
    </xf>
    <xf numFmtId="4" fontId="1" fillId="0" borderId="36" xfId="0" applyNumberFormat="1" applyFont="1" applyBorder="1" applyAlignment="1">
      <alignment/>
    </xf>
    <xf numFmtId="191" fontId="1" fillId="0" borderId="36" xfId="0" applyNumberFormat="1" applyFont="1" applyBorder="1" applyAlignment="1">
      <alignment horizontal="right"/>
    </xf>
    <xf numFmtId="0" fontId="0" fillId="0" borderId="36" xfId="0" applyBorder="1" applyAlignment="1">
      <alignment/>
    </xf>
    <xf numFmtId="4" fontId="1" fillId="0" borderId="51" xfId="0" applyNumberFormat="1" applyFont="1" applyBorder="1" applyAlignment="1">
      <alignment/>
    </xf>
    <xf numFmtId="4" fontId="1" fillId="0" borderId="55" xfId="0" applyNumberFormat="1" applyFont="1" applyBorder="1" applyAlignment="1">
      <alignment/>
    </xf>
    <xf numFmtId="3" fontId="2" fillId="3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31" xfId="0" applyFont="1" applyBorder="1" applyAlignment="1">
      <alignment horizontal="left"/>
    </xf>
    <xf numFmtId="0" fontId="0" fillId="0" borderId="36" xfId="0" applyBorder="1" applyAlignment="1">
      <alignment horizontal="left"/>
    </xf>
    <xf numFmtId="4" fontId="0" fillId="0" borderId="34" xfId="0" applyNumberFormat="1" applyBorder="1" applyAlignment="1">
      <alignment/>
    </xf>
    <xf numFmtId="4" fontId="0" fillId="0" borderId="37" xfId="0" applyNumberFormat="1" applyBorder="1" applyAlignment="1">
      <alignment/>
    </xf>
    <xf numFmtId="3" fontId="1" fillId="34" borderId="64" xfId="0" applyNumberFormat="1" applyFont="1" applyFill="1" applyBorder="1" applyAlignment="1" applyProtection="1">
      <alignment horizontal="right" vertical="center"/>
      <protection locked="0"/>
    </xf>
    <xf numFmtId="0" fontId="21" fillId="32" borderId="73" xfId="0" applyFont="1" applyFill="1" applyBorder="1" applyAlignment="1" applyProtection="1">
      <alignment horizontal="center" vertical="center" wrapText="1"/>
      <protection hidden="1"/>
    </xf>
    <xf numFmtId="0" fontId="21" fillId="32" borderId="77" xfId="0" applyFont="1" applyFill="1" applyBorder="1" applyAlignment="1" applyProtection="1">
      <alignment horizontal="center" vertical="center" wrapText="1"/>
      <protection hidden="1"/>
    </xf>
    <xf numFmtId="0" fontId="21" fillId="36" borderId="78" xfId="0" applyFont="1" applyFill="1" applyBorder="1" applyAlignment="1" applyProtection="1">
      <alignment horizontal="center" vertical="center"/>
      <protection hidden="1"/>
    </xf>
    <xf numFmtId="0" fontId="21" fillId="36" borderId="21" xfId="0" applyFont="1" applyFill="1" applyBorder="1" applyAlignment="1" applyProtection="1">
      <alignment horizontal="center" vertical="center"/>
      <protection hidden="1"/>
    </xf>
    <xf numFmtId="0" fontId="21" fillId="36" borderId="79" xfId="0" applyFont="1" applyFill="1" applyBorder="1" applyAlignment="1" applyProtection="1">
      <alignment horizontal="center" vertical="center"/>
      <protection hidden="1"/>
    </xf>
    <xf numFmtId="0" fontId="21" fillId="36" borderId="80" xfId="0" applyFont="1" applyFill="1" applyBorder="1" applyAlignment="1" applyProtection="1">
      <alignment horizontal="center" vertical="center"/>
      <protection hidden="1"/>
    </xf>
    <xf numFmtId="0" fontId="21" fillId="36" borderId="81" xfId="0" applyFont="1" applyFill="1" applyBorder="1" applyAlignment="1" applyProtection="1">
      <alignment horizontal="center" vertical="center"/>
      <protection hidden="1"/>
    </xf>
    <xf numFmtId="0" fontId="21" fillId="36" borderId="82" xfId="0" applyFont="1" applyFill="1" applyBorder="1" applyAlignment="1" applyProtection="1">
      <alignment horizontal="center" vertical="center"/>
      <protection hidden="1"/>
    </xf>
    <xf numFmtId="0" fontId="21" fillId="32" borderId="28" xfId="0" applyFont="1" applyFill="1" applyBorder="1" applyAlignment="1" applyProtection="1">
      <alignment horizontal="center" vertical="center" wrapText="1"/>
      <protection hidden="1"/>
    </xf>
    <xf numFmtId="0" fontId="21" fillId="32" borderId="83" xfId="0" applyFont="1" applyFill="1" applyBorder="1" applyAlignment="1" applyProtection="1">
      <alignment horizontal="center" vertical="center" wrapText="1"/>
      <protection hidden="1"/>
    </xf>
    <xf numFmtId="0" fontId="21" fillId="32" borderId="28" xfId="0" applyFont="1" applyFill="1" applyBorder="1" applyAlignment="1" applyProtection="1">
      <alignment horizontal="center" vertical="center"/>
      <protection hidden="1"/>
    </xf>
    <xf numFmtId="0" fontId="4" fillId="34" borderId="64" xfId="0" applyFont="1" applyFill="1" applyBorder="1" applyAlignment="1" applyProtection="1">
      <alignment horizontal="left" vertical="center" wrapText="1"/>
      <protection hidden="1"/>
    </xf>
    <xf numFmtId="0" fontId="0" fillId="34" borderId="64" xfId="0" applyFont="1" applyFill="1" applyBorder="1" applyAlignment="1" applyProtection="1">
      <alignment horizontal="left" vertical="center" wrapText="1"/>
      <protection hidden="1"/>
    </xf>
    <xf numFmtId="0" fontId="21" fillId="32" borderId="11" xfId="0" applyFont="1" applyFill="1" applyBorder="1" applyAlignment="1" applyProtection="1">
      <alignment horizontal="center" vertical="center" wrapText="1"/>
      <protection hidden="1"/>
    </xf>
    <xf numFmtId="0" fontId="21" fillId="32" borderId="84" xfId="0" applyFont="1" applyFill="1" applyBorder="1" applyAlignment="1" applyProtection="1">
      <alignment horizontal="center" vertical="center" wrapText="1"/>
      <protection hidden="1"/>
    </xf>
    <xf numFmtId="0" fontId="21" fillId="32" borderId="23" xfId="0" applyFont="1" applyFill="1" applyBorder="1" applyAlignment="1" applyProtection="1">
      <alignment horizontal="center"/>
      <protection hidden="1"/>
    </xf>
    <xf numFmtId="0" fontId="21" fillId="32" borderId="85" xfId="0" applyFont="1" applyFill="1" applyBorder="1" applyAlignment="1" applyProtection="1">
      <alignment horizontal="center"/>
      <protection hidden="1"/>
    </xf>
    <xf numFmtId="0" fontId="21" fillId="32" borderId="86" xfId="0" applyFont="1" applyFill="1" applyBorder="1" applyAlignment="1" applyProtection="1">
      <alignment horizontal="center"/>
      <protection hidden="1"/>
    </xf>
    <xf numFmtId="0" fontId="4" fillId="33" borderId="19" xfId="0" applyFont="1" applyFill="1" applyBorder="1" applyAlignment="1" applyProtection="1">
      <alignment horizontal="left" vertical="center" wrapText="1"/>
      <protection hidden="1"/>
    </xf>
    <xf numFmtId="0" fontId="21" fillId="32" borderId="78" xfId="0" applyFont="1" applyFill="1" applyBorder="1" applyAlignment="1" applyProtection="1">
      <alignment horizontal="center" vertical="center"/>
      <protection hidden="1"/>
    </xf>
    <xf numFmtId="0" fontId="21" fillId="32" borderId="21" xfId="0" applyFont="1" applyFill="1" applyBorder="1" applyAlignment="1" applyProtection="1">
      <alignment horizontal="center" vertical="center"/>
      <protection hidden="1"/>
    </xf>
    <xf numFmtId="0" fontId="21" fillId="32" borderId="79" xfId="0" applyFont="1" applyFill="1" applyBorder="1" applyAlignment="1" applyProtection="1">
      <alignment horizontal="center" vertical="center"/>
      <protection hidden="1"/>
    </xf>
    <xf numFmtId="0" fontId="21" fillId="32" borderId="80" xfId="0" applyFont="1" applyFill="1" applyBorder="1" applyAlignment="1" applyProtection="1">
      <alignment horizontal="center" vertical="center"/>
      <protection hidden="1"/>
    </xf>
    <xf numFmtId="0" fontId="21" fillId="32" borderId="81" xfId="0" applyFont="1" applyFill="1" applyBorder="1" applyAlignment="1" applyProtection="1">
      <alignment horizontal="center" vertical="center"/>
      <protection hidden="1"/>
    </xf>
    <xf numFmtId="0" fontId="21" fillId="32" borderId="82" xfId="0" applyFont="1" applyFill="1" applyBorder="1" applyAlignment="1" applyProtection="1">
      <alignment horizontal="center" vertical="center"/>
      <protection hidden="1"/>
    </xf>
    <xf numFmtId="0" fontId="21" fillId="32" borderId="78" xfId="0" applyFont="1" applyFill="1" applyBorder="1" applyAlignment="1" applyProtection="1">
      <alignment horizontal="center" vertical="center" wrapText="1"/>
      <protection hidden="1"/>
    </xf>
    <xf numFmtId="0" fontId="21" fillId="32" borderId="79" xfId="0" applyFont="1" applyFill="1" applyBorder="1" applyAlignment="1" applyProtection="1">
      <alignment horizontal="center" vertical="center" wrapText="1"/>
      <protection hidden="1"/>
    </xf>
    <xf numFmtId="0" fontId="21" fillId="32" borderId="80" xfId="0" applyFont="1" applyFill="1" applyBorder="1" applyAlignment="1" applyProtection="1">
      <alignment horizontal="center" vertical="center" wrapText="1"/>
      <protection hidden="1"/>
    </xf>
    <xf numFmtId="0" fontId="21" fillId="32" borderId="82" xfId="0" applyFont="1" applyFill="1" applyBorder="1" applyAlignment="1" applyProtection="1">
      <alignment horizontal="center" vertical="center" wrapText="1"/>
      <protection hidden="1"/>
    </xf>
    <xf numFmtId="0" fontId="21" fillId="32" borderId="74" xfId="0" applyFont="1" applyFill="1" applyBorder="1" applyAlignment="1" applyProtection="1">
      <alignment horizontal="center" vertical="center" wrapText="1"/>
      <protection hidden="1"/>
    </xf>
    <xf numFmtId="0" fontId="21" fillId="32" borderId="75" xfId="0" applyFont="1" applyFill="1" applyBorder="1" applyAlignment="1" applyProtection="1">
      <alignment horizontal="center" vertical="center" wrapText="1"/>
      <protection hidden="1"/>
    </xf>
    <xf numFmtId="0" fontId="4" fillId="33" borderId="19" xfId="0" applyFont="1" applyFill="1" applyBorder="1" applyAlignment="1" applyProtection="1">
      <alignment horizontal="left" vertical="center"/>
      <protection hidden="1"/>
    </xf>
    <xf numFmtId="0" fontId="4" fillId="33" borderId="26" xfId="0" applyFont="1" applyFill="1" applyBorder="1" applyAlignment="1" applyProtection="1">
      <alignment horizontal="left" vertical="center"/>
      <protection hidden="1"/>
    </xf>
    <xf numFmtId="0" fontId="4" fillId="0" borderId="19" xfId="64" applyFont="1" applyBorder="1" applyAlignment="1">
      <alignment horizont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wrapText="1"/>
      <protection hidden="1"/>
    </xf>
    <xf numFmtId="49" fontId="4" fillId="0" borderId="10" xfId="63" applyFont="1" applyAlignment="1">
      <alignment horizontal="left"/>
      <protection hidden="1"/>
    </xf>
    <xf numFmtId="49" fontId="4" fillId="0" borderId="19" xfId="63" applyFont="1" applyBorder="1" applyAlignment="1">
      <alignment horizontal="center"/>
      <protection hidden="1"/>
    </xf>
    <xf numFmtId="0" fontId="3" fillId="0" borderId="21" xfId="64" applyFont="1" applyBorder="1">
      <alignment horizontal="left" indent="1"/>
      <protection hidden="1"/>
    </xf>
    <xf numFmtId="0" fontId="3" fillId="0" borderId="72" xfId="64" applyFont="1" applyBorder="1">
      <alignment horizontal="left" indent="1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right" vertical="center"/>
      <protection hidden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0" fillId="0" borderId="87" xfId="0" applyBorder="1" applyAlignment="1">
      <alignment horizontal="center"/>
    </xf>
    <xf numFmtId="0" fontId="4" fillId="34" borderId="28" xfId="0" applyFont="1" applyFill="1" applyBorder="1" applyAlignment="1" applyProtection="1">
      <alignment horizontal="left" vertical="center" wrapText="1"/>
      <protection hidden="1"/>
    </xf>
    <xf numFmtId="0" fontId="4" fillId="34" borderId="12" xfId="0" applyFont="1" applyFill="1" applyBorder="1" applyAlignment="1" applyProtection="1">
      <alignment horizontal="left" vertical="center" wrapText="1"/>
      <protection hidden="1"/>
    </xf>
    <xf numFmtId="0" fontId="0" fillId="34" borderId="12" xfId="0" applyFont="1" applyFill="1" applyBorder="1" applyAlignment="1" applyProtection="1">
      <alignment horizontal="left" vertical="center" wrapText="1"/>
      <protection hidden="1"/>
    </xf>
    <xf numFmtId="0" fontId="21" fillId="32" borderId="27" xfId="0" applyFont="1" applyFill="1" applyBorder="1" applyAlignment="1" applyProtection="1">
      <alignment horizontal="center" vertical="center" wrapText="1"/>
      <protection hidden="1"/>
    </xf>
    <xf numFmtId="0" fontId="21" fillId="32" borderId="16" xfId="0" applyFont="1" applyFill="1" applyBorder="1" applyAlignment="1" applyProtection="1">
      <alignment horizontal="center" vertical="center" wrapText="1"/>
      <protection hidden="1"/>
    </xf>
    <xf numFmtId="0" fontId="21" fillId="32" borderId="15" xfId="0" applyFont="1" applyFill="1" applyBorder="1" applyAlignment="1" applyProtection="1">
      <alignment horizontal="center" vertical="center"/>
      <protection hidden="1"/>
    </xf>
    <xf numFmtId="0" fontId="21" fillId="32" borderId="15" xfId="0" applyFont="1" applyFill="1" applyBorder="1" applyAlignment="1" applyProtection="1">
      <alignment horizontal="center" vertical="center" wrapText="1"/>
      <protection hidden="1"/>
    </xf>
    <xf numFmtId="0" fontId="21" fillId="32" borderId="11" xfId="0" applyFont="1" applyFill="1" applyBorder="1" applyAlignment="1" applyProtection="1">
      <alignment horizontal="center" vertical="center"/>
      <protection hidden="1"/>
    </xf>
    <xf numFmtId="0" fontId="21" fillId="32" borderId="74" xfId="0" applyFont="1" applyFill="1" applyBorder="1" applyAlignment="1" applyProtection="1">
      <alignment horizontal="center"/>
      <protection hidden="1"/>
    </xf>
    <xf numFmtId="0" fontId="3" fillId="0" borderId="19" xfId="64" applyFont="1" applyBorder="1" applyAlignment="1">
      <alignment horizontal="center"/>
      <protection hidden="1"/>
    </xf>
    <xf numFmtId="49" fontId="4" fillId="0" borderId="10" xfId="63" applyFont="1">
      <alignment horizontal="left" indent="1"/>
      <protection hidden="1"/>
    </xf>
    <xf numFmtId="0" fontId="3" fillId="0" borderId="72" xfId="64" applyFont="1" applyBorder="1" applyAlignment="1">
      <alignment horizontal="center"/>
      <protection hidden="1"/>
    </xf>
    <xf numFmtId="1" fontId="0" fillId="0" borderId="10" xfId="0" applyNumberFormat="1" applyFill="1" applyBorder="1" applyAlignment="1" applyProtection="1">
      <alignment horizontal="center" vertical="center"/>
      <protection hidden="1"/>
    </xf>
    <xf numFmtId="0" fontId="0" fillId="34" borderId="14" xfId="0" applyFont="1" applyFill="1" applyBorder="1" applyAlignment="1" applyProtection="1">
      <alignment horizontal="left" vertical="center" wrapText="1"/>
      <protection hidden="1"/>
    </xf>
    <xf numFmtId="0" fontId="4" fillId="34" borderId="88" xfId="0" applyFont="1" applyFill="1" applyBorder="1" applyAlignment="1" applyProtection="1">
      <alignment horizontal="left" vertical="center" wrapText="1"/>
      <protection hidden="1"/>
    </xf>
    <xf numFmtId="0" fontId="4" fillId="34" borderId="89" xfId="0" applyFont="1" applyFill="1" applyBorder="1" applyAlignment="1" applyProtection="1">
      <alignment horizontal="left" vertical="center" wrapText="1"/>
      <protection hidden="1"/>
    </xf>
    <xf numFmtId="0" fontId="4" fillId="34" borderId="90" xfId="0" applyFont="1" applyFill="1" applyBorder="1" applyAlignment="1" applyProtection="1">
      <alignment horizontal="left" vertical="center" wrapText="1"/>
      <protection hidden="1"/>
    </xf>
    <xf numFmtId="0" fontId="21" fillId="32" borderId="29" xfId="0" applyFont="1" applyFill="1" applyBorder="1" applyAlignment="1" applyProtection="1">
      <alignment horizontal="center" vertical="center" wrapText="1"/>
      <protection hidden="1"/>
    </xf>
    <xf numFmtId="0" fontId="21" fillId="32" borderId="12" xfId="0" applyFont="1" applyFill="1" applyBorder="1" applyAlignment="1" applyProtection="1">
      <alignment horizontal="center" vertical="center"/>
      <protection hidden="1"/>
    </xf>
    <xf numFmtId="0" fontId="21" fillId="32" borderId="12" xfId="0" applyFont="1" applyFill="1" applyBorder="1" applyAlignment="1" applyProtection="1">
      <alignment horizontal="center" vertical="center" wrapText="1"/>
      <protection hidden="1"/>
    </xf>
    <xf numFmtId="0" fontId="21" fillId="32" borderId="15" xfId="0" applyFont="1" applyFill="1" applyBorder="1" applyAlignment="1" applyProtection="1">
      <alignment horizontal="center"/>
      <protection hidden="1"/>
    </xf>
    <xf numFmtId="0" fontId="4" fillId="34" borderId="14" xfId="0" applyFont="1" applyFill="1" applyBorder="1" applyAlignment="1" applyProtection="1">
      <alignment horizontal="left" vertical="center" wrapText="1"/>
      <protection hidden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3" fillId="0" borderId="10" xfId="64" applyFont="1" applyBorder="1" applyAlignment="1">
      <alignment horizont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>
      <alignment horizontal="left"/>
    </xf>
    <xf numFmtId="0" fontId="0" fillId="0" borderId="28" xfId="0" applyFont="1" applyBorder="1" applyAlignment="1" applyProtection="1">
      <alignment horizontal="left" vertical="center" wrapText="1"/>
      <protection hidden="1"/>
    </xf>
    <xf numFmtId="0" fontId="0" fillId="3" borderId="12" xfId="0" applyFont="1" applyFill="1" applyBorder="1" applyAlignment="1" applyProtection="1">
      <alignment horizontal="left" vertical="center" wrapText="1"/>
      <protection hidden="1"/>
    </xf>
    <xf numFmtId="0" fontId="0" fillId="0" borderId="12" xfId="0" applyFont="1" applyBorder="1" applyAlignment="1" applyProtection="1">
      <alignment horizontal="left" vertical="center" wrapText="1"/>
      <protection hidden="1"/>
    </xf>
    <xf numFmtId="0" fontId="4" fillId="0" borderId="12" xfId="0" applyFont="1" applyBorder="1" applyAlignment="1" applyProtection="1">
      <alignment horizontal="left" vertical="center" wrapText="1"/>
      <protection hidden="1"/>
    </xf>
    <xf numFmtId="0" fontId="4" fillId="3" borderId="12" xfId="0" applyFont="1" applyFill="1" applyBorder="1" applyAlignment="1" applyProtection="1">
      <alignment horizontal="left" vertical="center" wrapText="1"/>
      <protection hidden="1"/>
    </xf>
    <xf numFmtId="0" fontId="0" fillId="0" borderId="88" xfId="0" applyFont="1" applyBorder="1" applyAlignment="1" applyProtection="1">
      <alignment horizontal="left" vertical="center" wrapText="1"/>
      <protection hidden="1"/>
    </xf>
    <xf numFmtId="0" fontId="0" fillId="0" borderId="89" xfId="0" applyFont="1" applyBorder="1" applyAlignment="1" applyProtection="1">
      <alignment horizontal="left" vertical="center" wrapText="1"/>
      <protection hidden="1"/>
    </xf>
    <xf numFmtId="0" fontId="0" fillId="0" borderId="90" xfId="0" applyFont="1" applyBorder="1" applyAlignment="1" applyProtection="1">
      <alignment horizontal="left" vertical="center" wrapText="1"/>
      <protection hidden="1"/>
    </xf>
    <xf numFmtId="0" fontId="0" fillId="3" borderId="14" xfId="0" applyFont="1" applyFill="1" applyBorder="1" applyAlignment="1" applyProtection="1">
      <alignment horizontal="left" vertical="center" wrapText="1"/>
      <protection hidden="1"/>
    </xf>
    <xf numFmtId="0" fontId="3" fillId="0" borderId="0" xfId="64" applyFont="1" applyBorder="1" applyAlignment="1">
      <alignment horizontal="center"/>
      <protection hidden="1"/>
    </xf>
    <xf numFmtId="0" fontId="0" fillId="0" borderId="10" xfId="0" applyFont="1" applyBorder="1" applyAlignment="1">
      <alignment horizontal="center"/>
    </xf>
    <xf numFmtId="0" fontId="21" fillId="32" borderId="27" xfId="0" applyFont="1" applyFill="1" applyBorder="1" applyAlignment="1" applyProtection="1">
      <alignment horizontal="center" vertical="center"/>
      <protection hidden="1"/>
    </xf>
    <xf numFmtId="0" fontId="21" fillId="32" borderId="29" xfId="0" applyFont="1" applyFill="1" applyBorder="1" applyAlignment="1" applyProtection="1">
      <alignment horizontal="center" vertical="center"/>
      <protection hidden="1"/>
    </xf>
    <xf numFmtId="0" fontId="21" fillId="32" borderId="21" xfId="0" applyFont="1" applyFill="1" applyBorder="1" applyAlignment="1" applyProtection="1">
      <alignment horizontal="center" vertical="center" wrapText="1"/>
      <protection hidden="1"/>
    </xf>
    <xf numFmtId="0" fontId="21" fillId="32" borderId="81" xfId="0" applyFont="1" applyFill="1" applyBorder="1" applyAlignment="1" applyProtection="1">
      <alignment horizontal="center" vertical="center" wrapText="1"/>
      <protection hidden="1"/>
    </xf>
    <xf numFmtId="0" fontId="0" fillId="0" borderId="88" xfId="0" applyFont="1" applyBorder="1" applyAlignment="1" applyProtection="1">
      <alignment vertical="center" wrapText="1"/>
      <protection hidden="1"/>
    </xf>
    <xf numFmtId="0" fontId="0" fillId="0" borderId="89" xfId="0" applyFont="1" applyBorder="1" applyAlignment="1" applyProtection="1">
      <alignment vertical="center" wrapText="1"/>
      <protection hidden="1"/>
    </xf>
    <xf numFmtId="0" fontId="0" fillId="0" borderId="90" xfId="0" applyFont="1" applyBorder="1" applyAlignment="1" applyProtection="1">
      <alignment vertical="center" wrapText="1"/>
      <protection hidden="1"/>
    </xf>
    <xf numFmtId="0" fontId="4" fillId="3" borderId="88" xfId="0" applyFont="1" applyFill="1" applyBorder="1" applyAlignment="1" applyProtection="1">
      <alignment vertical="center" wrapText="1"/>
      <protection hidden="1"/>
    </xf>
    <xf numFmtId="0" fontId="4" fillId="3" borderId="89" xfId="0" applyFont="1" applyFill="1" applyBorder="1" applyAlignment="1" applyProtection="1">
      <alignment vertical="center" wrapText="1"/>
      <protection hidden="1"/>
    </xf>
    <xf numFmtId="0" fontId="4" fillId="3" borderId="90" xfId="0" applyFont="1" applyFill="1" applyBorder="1" applyAlignment="1" applyProtection="1">
      <alignment vertical="center" wrapText="1"/>
      <protection hidden="1"/>
    </xf>
    <xf numFmtId="0" fontId="0" fillId="3" borderId="88" xfId="0" applyFont="1" applyFill="1" applyBorder="1" applyAlignment="1" applyProtection="1">
      <alignment vertical="center" wrapText="1"/>
      <protection hidden="1"/>
    </xf>
    <xf numFmtId="0" fontId="0" fillId="3" borderId="89" xfId="0" applyFont="1" applyFill="1" applyBorder="1" applyAlignment="1" applyProtection="1">
      <alignment vertical="center" wrapText="1"/>
      <protection hidden="1"/>
    </xf>
    <xf numFmtId="0" fontId="0" fillId="3" borderId="90" xfId="0" applyFont="1" applyFill="1" applyBorder="1" applyAlignment="1" applyProtection="1">
      <alignment vertical="center" wrapText="1"/>
      <protection hidden="1"/>
    </xf>
    <xf numFmtId="0" fontId="21" fillId="32" borderId="23" xfId="0" applyFont="1" applyFill="1" applyBorder="1" applyAlignment="1" applyProtection="1">
      <alignment horizontal="center" wrapText="1"/>
      <protection hidden="1"/>
    </xf>
    <xf numFmtId="0" fontId="21" fillId="32" borderId="85" xfId="0" applyFont="1" applyFill="1" applyBorder="1" applyAlignment="1" applyProtection="1">
      <alignment horizontal="center" wrapText="1"/>
      <protection hidden="1"/>
    </xf>
    <xf numFmtId="0" fontId="21" fillId="32" borderId="86" xfId="0" applyFont="1" applyFill="1" applyBorder="1" applyAlignment="1" applyProtection="1">
      <alignment horizontal="center" wrapText="1"/>
      <protection hidden="1"/>
    </xf>
    <xf numFmtId="0" fontId="4" fillId="0" borderId="91" xfId="0" applyFont="1" applyBorder="1" applyAlignment="1" applyProtection="1">
      <alignment vertical="center" wrapText="1"/>
      <protection hidden="1"/>
    </xf>
    <xf numFmtId="0" fontId="4" fillId="0" borderId="92" xfId="0" applyFont="1" applyBorder="1" applyAlignment="1" applyProtection="1">
      <alignment vertical="center" wrapText="1"/>
      <protection hidden="1"/>
    </xf>
    <xf numFmtId="0" fontId="4" fillId="0" borderId="93" xfId="0" applyFont="1" applyBorder="1" applyAlignment="1" applyProtection="1">
      <alignment vertical="center" wrapText="1"/>
      <protection hidden="1"/>
    </xf>
    <xf numFmtId="0" fontId="4" fillId="0" borderId="23" xfId="0" applyFont="1" applyBorder="1" applyAlignment="1" applyProtection="1">
      <alignment vertical="center" wrapText="1"/>
      <protection hidden="1"/>
    </xf>
    <xf numFmtId="0" fontId="4" fillId="0" borderId="85" xfId="0" applyFont="1" applyBorder="1" applyAlignment="1" applyProtection="1">
      <alignment vertical="center" wrapText="1"/>
      <protection hidden="1"/>
    </xf>
    <xf numFmtId="0" fontId="4" fillId="0" borderId="86" xfId="0" applyFont="1" applyBorder="1" applyAlignment="1" applyProtection="1">
      <alignment vertical="center" wrapText="1"/>
      <protection hidden="1"/>
    </xf>
    <xf numFmtId="0" fontId="4" fillId="0" borderId="88" xfId="0" applyFont="1" applyBorder="1" applyAlignment="1" applyProtection="1">
      <alignment vertical="center" wrapText="1"/>
      <protection hidden="1"/>
    </xf>
    <xf numFmtId="0" fontId="4" fillId="0" borderId="89" xfId="0" applyFont="1" applyBorder="1" applyAlignment="1" applyProtection="1">
      <alignment vertical="center" wrapText="1"/>
      <protection hidden="1"/>
    </xf>
    <xf numFmtId="0" fontId="4" fillId="0" borderId="90" xfId="0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76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6" fillId="0" borderId="94" xfId="0" applyFont="1" applyBorder="1" applyAlignment="1">
      <alignment horizontal="center"/>
    </xf>
    <xf numFmtId="0" fontId="6" fillId="0" borderId="9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9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op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Grupa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Zaglavlje" xfId="63"/>
    <cellStyle name="ZiroRacu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7"/>
  <sheetViews>
    <sheetView zoomScalePageLayoutView="0" workbookViewId="0" topLeftCell="C136">
      <selection activeCell="D163" sqref="D163"/>
    </sheetView>
  </sheetViews>
  <sheetFormatPr defaultColWidth="9.140625" defaultRowHeight="12.75"/>
  <cols>
    <col min="1" max="1" width="0.42578125" style="0" hidden="1" customWidth="1"/>
    <col min="2" max="2" width="19.28125" style="0" customWidth="1"/>
    <col min="3" max="3" width="34.28125" style="0" customWidth="1"/>
    <col min="4" max="4" width="7.57421875" style="0" customWidth="1"/>
    <col min="5" max="5" width="8.140625" style="0" customWidth="1"/>
    <col min="6" max="6" width="10.140625" style="0" customWidth="1"/>
    <col min="7" max="7" width="19.00390625" style="0" customWidth="1"/>
  </cols>
  <sheetData>
    <row r="2" spans="2:11" ht="12.75">
      <c r="B2" s="217" t="s">
        <v>149</v>
      </c>
      <c r="C2" s="252" t="s">
        <v>167</v>
      </c>
      <c r="D2" s="218"/>
      <c r="E2" s="219"/>
      <c r="I2" s="223" t="s">
        <v>155</v>
      </c>
      <c r="J2" s="225" t="s">
        <v>150</v>
      </c>
      <c r="K2" s="225"/>
    </row>
    <row r="3" spans="2:12" ht="12.75">
      <c r="B3" s="217" t="s">
        <v>151</v>
      </c>
      <c r="C3" s="252" t="s">
        <v>184</v>
      </c>
      <c r="D3" s="218"/>
      <c r="E3" s="220"/>
      <c r="I3" s="219"/>
      <c r="J3" s="322" t="s">
        <v>170</v>
      </c>
      <c r="K3" s="322"/>
      <c r="L3" s="322"/>
    </row>
    <row r="4" spans="2:12" ht="12.75" customHeight="1">
      <c r="B4" s="325" t="s">
        <v>152</v>
      </c>
      <c r="C4" s="325"/>
      <c r="D4" s="325"/>
      <c r="E4" s="221"/>
      <c r="I4" s="219"/>
      <c r="J4" s="328" t="s">
        <v>156</v>
      </c>
      <c r="K4" s="328"/>
      <c r="L4" s="226"/>
    </row>
    <row r="5" spans="2:12" ht="12.75">
      <c r="B5" s="326" t="s">
        <v>185</v>
      </c>
      <c r="C5" s="326"/>
      <c r="D5" s="326"/>
      <c r="E5" s="326"/>
      <c r="I5" s="219"/>
      <c r="J5" s="328" t="s">
        <v>156</v>
      </c>
      <c r="K5" s="328"/>
      <c r="L5" s="226"/>
    </row>
    <row r="6" spans="2:12" ht="13.5" thickBot="1">
      <c r="B6" s="217" t="s">
        <v>153</v>
      </c>
      <c r="C6" s="327" t="s">
        <v>5</v>
      </c>
      <c r="D6" s="327"/>
      <c r="E6" s="217"/>
      <c r="I6" s="219"/>
      <c r="J6" s="329" t="s">
        <v>156</v>
      </c>
      <c r="K6" s="329"/>
      <c r="L6" s="230"/>
    </row>
    <row r="7" spans="2:11" ht="12.75">
      <c r="B7" s="217" t="s">
        <v>154</v>
      </c>
      <c r="C7" s="327" t="s">
        <v>168</v>
      </c>
      <c r="D7" s="327"/>
      <c r="E7" s="222"/>
      <c r="I7" s="222"/>
      <c r="J7" s="224"/>
      <c r="K7" s="224"/>
    </row>
    <row r="10" spans="2:12" ht="15.75">
      <c r="B10" s="323" t="s">
        <v>146</v>
      </c>
      <c r="C10" s="323"/>
      <c r="D10" s="323"/>
      <c r="E10" s="323"/>
      <c r="F10" s="323"/>
      <c r="G10" s="323"/>
      <c r="H10" s="323"/>
      <c r="I10" s="323"/>
      <c r="J10" s="323"/>
      <c r="K10" s="323"/>
      <c r="L10" s="323"/>
    </row>
    <row r="11" spans="2:12" ht="12.75">
      <c r="B11" s="324" t="s">
        <v>147</v>
      </c>
      <c r="C11" s="324"/>
      <c r="D11" s="324"/>
      <c r="E11" s="324"/>
      <c r="F11" s="324"/>
      <c r="G11" s="324"/>
      <c r="H11" s="324"/>
      <c r="I11" s="324"/>
      <c r="J11" s="324"/>
      <c r="K11" s="324"/>
      <c r="L11" s="324"/>
    </row>
    <row r="12" spans="2:12" ht="12.75">
      <c r="B12" s="330" t="s">
        <v>120</v>
      </c>
      <c r="C12" s="324"/>
      <c r="D12" s="324"/>
      <c r="E12" s="324"/>
      <c r="F12" s="324"/>
      <c r="G12" s="324"/>
      <c r="H12" s="324"/>
      <c r="I12" s="324"/>
      <c r="J12" s="324"/>
      <c r="K12" s="324"/>
      <c r="L12" s="324"/>
    </row>
    <row r="13" spans="9:12" ht="12.75">
      <c r="I13" s="331" t="s">
        <v>148</v>
      </c>
      <c r="J13" s="331"/>
      <c r="K13" s="331"/>
      <c r="L13" s="331"/>
    </row>
    <row r="14" spans="2:12" ht="12.75">
      <c r="B14" s="289" t="s">
        <v>353</v>
      </c>
      <c r="C14" s="291" t="s">
        <v>354</v>
      </c>
      <c r="D14" s="292"/>
      <c r="E14" s="292"/>
      <c r="F14" s="292"/>
      <c r="G14" s="293"/>
      <c r="H14" s="297" t="s">
        <v>355</v>
      </c>
      <c r="I14" s="299" t="s">
        <v>356</v>
      </c>
      <c r="J14" s="299"/>
      <c r="K14" s="299"/>
      <c r="L14" s="302" t="s">
        <v>357</v>
      </c>
    </row>
    <row r="15" spans="2:12" ht="38.25">
      <c r="B15" s="290"/>
      <c r="C15" s="294"/>
      <c r="D15" s="295"/>
      <c r="E15" s="295"/>
      <c r="F15" s="295"/>
      <c r="G15" s="296"/>
      <c r="H15" s="298"/>
      <c r="I15" s="19" t="s">
        <v>358</v>
      </c>
      <c r="J15" s="20" t="s">
        <v>359</v>
      </c>
      <c r="K15" s="20" t="s">
        <v>360</v>
      </c>
      <c r="L15" s="303"/>
    </row>
    <row r="16" spans="2:12" ht="12.75">
      <c r="B16" s="21">
        <v>1</v>
      </c>
      <c r="C16" s="304">
        <v>2</v>
      </c>
      <c r="D16" s="305"/>
      <c r="E16" s="305"/>
      <c r="F16" s="305"/>
      <c r="G16" s="306"/>
      <c r="H16" s="22">
        <v>3</v>
      </c>
      <c r="I16" s="22">
        <v>4</v>
      </c>
      <c r="J16" s="22">
        <v>5</v>
      </c>
      <c r="K16" s="22">
        <v>6</v>
      </c>
      <c r="L16" s="23">
        <v>7</v>
      </c>
    </row>
    <row r="17" spans="2:12" ht="12.75">
      <c r="B17" s="24">
        <v>0</v>
      </c>
      <c r="C17" s="307" t="s">
        <v>361</v>
      </c>
      <c r="D17" s="307"/>
      <c r="E17" s="307"/>
      <c r="F17" s="307"/>
      <c r="G17" s="307"/>
      <c r="H17" s="25"/>
      <c r="I17" s="25"/>
      <c r="J17" s="25"/>
      <c r="K17" s="25"/>
      <c r="L17" s="26"/>
    </row>
    <row r="18" spans="2:12" ht="19.5" customHeight="1">
      <c r="B18" s="176">
        <v>0</v>
      </c>
      <c r="C18" s="300" t="s">
        <v>362</v>
      </c>
      <c r="D18" s="300"/>
      <c r="E18" s="300"/>
      <c r="F18" s="300"/>
      <c r="G18" s="300"/>
      <c r="H18" s="177">
        <v>1</v>
      </c>
      <c r="I18" s="190">
        <f>I19++I25+I32+I38+I47</f>
        <v>6285081</v>
      </c>
      <c r="J18" s="190">
        <f>J19++J25+J32+J38+J47</f>
        <v>203418</v>
      </c>
      <c r="K18" s="190">
        <f>I18-J18</f>
        <v>6081663</v>
      </c>
      <c r="L18" s="190">
        <f>L19++L25+L32+L38+L47</f>
        <v>6154639</v>
      </c>
    </row>
    <row r="19" spans="2:12" ht="12.75">
      <c r="B19" s="176" t="s">
        <v>363</v>
      </c>
      <c r="C19" s="300" t="s">
        <v>364</v>
      </c>
      <c r="D19" s="300"/>
      <c r="E19" s="300"/>
      <c r="F19" s="300"/>
      <c r="G19" s="300"/>
      <c r="H19" s="177">
        <v>2</v>
      </c>
      <c r="I19" s="190">
        <f>I20+I21+I22+I23+I24</f>
        <v>1170</v>
      </c>
      <c r="J19" s="190">
        <f>J20+J21+J22+J23+J24</f>
        <v>1170</v>
      </c>
      <c r="K19" s="190">
        <f aca="true" t="shared" si="0" ref="K19:K82">I19-J19</f>
        <v>0</v>
      </c>
      <c r="L19" s="190">
        <f>L20+L21+L22+L23+L24</f>
        <v>0</v>
      </c>
    </row>
    <row r="20" spans="2:12" ht="12.75">
      <c r="B20" s="179" t="s">
        <v>365</v>
      </c>
      <c r="C20" s="301" t="s">
        <v>366</v>
      </c>
      <c r="D20" s="301"/>
      <c r="E20" s="301"/>
      <c r="F20" s="301"/>
      <c r="G20" s="301"/>
      <c r="H20" s="180">
        <v>3</v>
      </c>
      <c r="I20" s="182"/>
      <c r="J20" s="182"/>
      <c r="K20" s="190">
        <f t="shared" si="0"/>
        <v>0</v>
      </c>
      <c r="L20" s="182"/>
    </row>
    <row r="21" spans="2:12" ht="12.75">
      <c r="B21" s="179" t="s">
        <v>367</v>
      </c>
      <c r="C21" s="301" t="s">
        <v>368</v>
      </c>
      <c r="D21" s="301"/>
      <c r="E21" s="301"/>
      <c r="F21" s="301"/>
      <c r="G21" s="301"/>
      <c r="H21" s="180">
        <v>4</v>
      </c>
      <c r="I21" s="182"/>
      <c r="J21" s="182"/>
      <c r="K21" s="190">
        <f t="shared" si="0"/>
        <v>0</v>
      </c>
      <c r="L21" s="182"/>
    </row>
    <row r="22" spans="2:12" ht="12.75">
      <c r="B22" s="179" t="s">
        <v>369</v>
      </c>
      <c r="C22" s="301" t="s">
        <v>370</v>
      </c>
      <c r="D22" s="301"/>
      <c r="E22" s="301"/>
      <c r="F22" s="301"/>
      <c r="G22" s="301"/>
      <c r="H22" s="180">
        <v>5</v>
      </c>
      <c r="I22" s="182"/>
      <c r="J22" s="182"/>
      <c r="K22" s="190">
        <f t="shared" si="0"/>
        <v>0</v>
      </c>
      <c r="L22" s="182"/>
    </row>
    <row r="23" spans="2:12" ht="12.75">
      <c r="B23" s="179" t="s">
        <v>371</v>
      </c>
      <c r="C23" s="301" t="s">
        <v>372</v>
      </c>
      <c r="D23" s="301"/>
      <c r="E23" s="301"/>
      <c r="F23" s="301"/>
      <c r="G23" s="301"/>
      <c r="H23" s="180">
        <v>6</v>
      </c>
      <c r="I23" s="182">
        <v>1170</v>
      </c>
      <c r="J23" s="182">
        <v>1170</v>
      </c>
      <c r="K23" s="190">
        <f t="shared" si="0"/>
        <v>0</v>
      </c>
      <c r="L23" s="182"/>
    </row>
    <row r="24" spans="2:12" ht="12.75">
      <c r="B24" s="179" t="s">
        <v>373</v>
      </c>
      <c r="C24" s="301" t="s">
        <v>374</v>
      </c>
      <c r="D24" s="301"/>
      <c r="E24" s="301"/>
      <c r="F24" s="301"/>
      <c r="G24" s="301"/>
      <c r="H24" s="180">
        <v>7</v>
      </c>
      <c r="I24" s="182"/>
      <c r="J24" s="182"/>
      <c r="K24" s="190">
        <f t="shared" si="0"/>
        <v>0</v>
      </c>
      <c r="L24" s="182"/>
    </row>
    <row r="25" spans="2:12" ht="12.75">
      <c r="B25" s="176" t="s">
        <v>375</v>
      </c>
      <c r="C25" s="300" t="s">
        <v>376</v>
      </c>
      <c r="D25" s="300"/>
      <c r="E25" s="300"/>
      <c r="F25" s="300"/>
      <c r="G25" s="300"/>
      <c r="H25" s="177">
        <v>8</v>
      </c>
      <c r="I25" s="190">
        <f>I26+I27+I28+I29+I30+I31</f>
        <v>32672</v>
      </c>
      <c r="J25" s="190">
        <f>J26+J27+J28+J29+J30+J31</f>
        <v>32672</v>
      </c>
      <c r="K25" s="190">
        <f t="shared" si="0"/>
        <v>0</v>
      </c>
      <c r="L25" s="190">
        <f>L26+L27+L28+L29+L30+L31</f>
        <v>0</v>
      </c>
    </row>
    <row r="26" spans="2:12" ht="12.75">
      <c r="B26" s="179" t="s">
        <v>377</v>
      </c>
      <c r="C26" s="301" t="s">
        <v>378</v>
      </c>
      <c r="D26" s="301"/>
      <c r="E26" s="301"/>
      <c r="F26" s="301"/>
      <c r="G26" s="301"/>
      <c r="H26" s="180">
        <v>9</v>
      </c>
      <c r="I26" s="182"/>
      <c r="J26" s="182"/>
      <c r="K26" s="190">
        <f t="shared" si="0"/>
        <v>0</v>
      </c>
      <c r="L26" s="182"/>
    </row>
    <row r="27" spans="2:12" ht="12.75">
      <c r="B27" s="179" t="s">
        <v>379</v>
      </c>
      <c r="C27" s="301" t="s">
        <v>380</v>
      </c>
      <c r="D27" s="301"/>
      <c r="E27" s="301"/>
      <c r="F27" s="301"/>
      <c r="G27" s="301"/>
      <c r="H27" s="180">
        <v>10</v>
      </c>
      <c r="I27" s="182"/>
      <c r="J27" s="182"/>
      <c r="K27" s="190">
        <f t="shared" si="0"/>
        <v>0</v>
      </c>
      <c r="L27" s="182"/>
    </row>
    <row r="28" spans="2:12" ht="12.75">
      <c r="B28" s="179" t="s">
        <v>381</v>
      </c>
      <c r="C28" s="301" t="s">
        <v>382</v>
      </c>
      <c r="D28" s="301"/>
      <c r="E28" s="301"/>
      <c r="F28" s="301"/>
      <c r="G28" s="301"/>
      <c r="H28" s="180">
        <v>11</v>
      </c>
      <c r="I28" s="182">
        <v>31932</v>
      </c>
      <c r="J28" s="182">
        <v>31932</v>
      </c>
      <c r="K28" s="190">
        <f t="shared" si="0"/>
        <v>0</v>
      </c>
      <c r="L28" s="182"/>
    </row>
    <row r="29" spans="2:12" ht="12.75">
      <c r="B29" s="179" t="s">
        <v>383</v>
      </c>
      <c r="C29" s="301" t="s">
        <v>384</v>
      </c>
      <c r="D29" s="301"/>
      <c r="E29" s="301"/>
      <c r="F29" s="301"/>
      <c r="G29" s="301"/>
      <c r="H29" s="180">
        <v>12</v>
      </c>
      <c r="I29" s="182"/>
      <c r="J29" s="182"/>
      <c r="K29" s="190">
        <f t="shared" si="0"/>
        <v>0</v>
      </c>
      <c r="L29" s="182"/>
    </row>
    <row r="30" spans="2:12" ht="12.75">
      <c r="B30" s="179" t="s">
        <v>385</v>
      </c>
      <c r="C30" s="301" t="s">
        <v>386</v>
      </c>
      <c r="D30" s="301"/>
      <c r="E30" s="301"/>
      <c r="F30" s="301"/>
      <c r="G30" s="301"/>
      <c r="H30" s="180">
        <v>13</v>
      </c>
      <c r="I30" s="182">
        <v>740</v>
      </c>
      <c r="J30" s="182">
        <v>740</v>
      </c>
      <c r="K30" s="190">
        <f t="shared" si="0"/>
        <v>0</v>
      </c>
      <c r="L30" s="182"/>
    </row>
    <row r="31" spans="2:12" ht="12.75">
      <c r="B31" s="179" t="s">
        <v>387</v>
      </c>
      <c r="C31" s="301" t="s">
        <v>388</v>
      </c>
      <c r="D31" s="301"/>
      <c r="E31" s="301"/>
      <c r="F31" s="301"/>
      <c r="G31" s="301"/>
      <c r="H31" s="180">
        <v>14</v>
      </c>
      <c r="I31" s="182"/>
      <c r="J31" s="182"/>
      <c r="K31" s="190">
        <f t="shared" si="0"/>
        <v>0</v>
      </c>
      <c r="L31" s="182"/>
    </row>
    <row r="32" spans="2:12" ht="12.75">
      <c r="B32" s="176" t="s">
        <v>389</v>
      </c>
      <c r="C32" s="300" t="s">
        <v>390</v>
      </c>
      <c r="D32" s="300"/>
      <c r="E32" s="300"/>
      <c r="F32" s="300"/>
      <c r="G32" s="300"/>
      <c r="H32" s="177">
        <v>15</v>
      </c>
      <c r="I32" s="190">
        <f>I33+I34+I35+I36+I37</f>
        <v>0</v>
      </c>
      <c r="J32" s="190">
        <f>J33+J34+J35+J36+J37</f>
        <v>0</v>
      </c>
      <c r="K32" s="190">
        <f t="shared" si="0"/>
        <v>0</v>
      </c>
      <c r="L32" s="190">
        <f>L33+L34+L35+L36+L37</f>
        <v>0</v>
      </c>
    </row>
    <row r="33" spans="2:12" ht="12.75">
      <c r="B33" s="179" t="s">
        <v>391</v>
      </c>
      <c r="C33" s="301" t="s">
        <v>392</v>
      </c>
      <c r="D33" s="301"/>
      <c r="E33" s="301"/>
      <c r="F33" s="301"/>
      <c r="G33" s="301"/>
      <c r="H33" s="180">
        <v>16</v>
      </c>
      <c r="I33" s="182"/>
      <c r="J33" s="182"/>
      <c r="K33" s="190">
        <f t="shared" si="0"/>
        <v>0</v>
      </c>
      <c r="L33" s="182"/>
    </row>
    <row r="34" spans="2:12" ht="12.75">
      <c r="B34" s="179" t="s">
        <v>393</v>
      </c>
      <c r="C34" s="301" t="s">
        <v>394</v>
      </c>
      <c r="D34" s="301"/>
      <c r="E34" s="301"/>
      <c r="F34" s="301"/>
      <c r="G34" s="301"/>
      <c r="H34" s="180">
        <v>17</v>
      </c>
      <c r="I34" s="182"/>
      <c r="J34" s="182"/>
      <c r="K34" s="190">
        <f t="shared" si="0"/>
        <v>0</v>
      </c>
      <c r="L34" s="182"/>
    </row>
    <row r="35" spans="2:12" ht="12.75">
      <c r="B35" s="179" t="s">
        <v>395</v>
      </c>
      <c r="C35" s="301" t="s">
        <v>396</v>
      </c>
      <c r="D35" s="301"/>
      <c r="E35" s="301"/>
      <c r="F35" s="301"/>
      <c r="G35" s="301"/>
      <c r="H35" s="180">
        <v>18</v>
      </c>
      <c r="I35" s="182"/>
      <c r="J35" s="182"/>
      <c r="K35" s="190">
        <f t="shared" si="0"/>
        <v>0</v>
      </c>
      <c r="L35" s="182"/>
    </row>
    <row r="36" spans="2:12" ht="12.75">
      <c r="B36" s="179" t="s">
        <v>397</v>
      </c>
      <c r="C36" s="301" t="s">
        <v>398</v>
      </c>
      <c r="D36" s="301"/>
      <c r="E36" s="301"/>
      <c r="F36" s="301"/>
      <c r="G36" s="301"/>
      <c r="H36" s="180">
        <v>19</v>
      </c>
      <c r="I36" s="182"/>
      <c r="J36" s="182"/>
      <c r="K36" s="190">
        <f t="shared" si="0"/>
        <v>0</v>
      </c>
      <c r="L36" s="182"/>
    </row>
    <row r="37" spans="2:12" ht="12.75">
      <c r="B37" s="179" t="s">
        <v>399</v>
      </c>
      <c r="C37" s="301" t="s">
        <v>400</v>
      </c>
      <c r="D37" s="301"/>
      <c r="E37" s="301"/>
      <c r="F37" s="301"/>
      <c r="G37" s="301"/>
      <c r="H37" s="180">
        <v>20</v>
      </c>
      <c r="I37" s="182"/>
      <c r="J37" s="182"/>
      <c r="K37" s="190">
        <f t="shared" si="0"/>
        <v>0</v>
      </c>
      <c r="L37" s="182"/>
    </row>
    <row r="38" spans="2:12" ht="12.75">
      <c r="B38" s="176" t="s">
        <v>401</v>
      </c>
      <c r="C38" s="300" t="s">
        <v>402</v>
      </c>
      <c r="D38" s="300"/>
      <c r="E38" s="300"/>
      <c r="F38" s="300"/>
      <c r="G38" s="300"/>
      <c r="H38" s="177">
        <v>21</v>
      </c>
      <c r="I38" s="190">
        <f>I39+I40+I41+I42+I43+I44+I45+I46</f>
        <v>6251239</v>
      </c>
      <c r="J38" s="190">
        <f>J39+J40+J41+J42+J43+J44+J45+J46</f>
        <v>169576</v>
      </c>
      <c r="K38" s="190">
        <f t="shared" si="0"/>
        <v>6081663</v>
      </c>
      <c r="L38" s="190">
        <f>L39+L40+L41+L42+L43+L44+L45+L46</f>
        <v>6154639</v>
      </c>
    </row>
    <row r="39" spans="2:12" ht="12.75">
      <c r="B39" s="179" t="s">
        <v>403</v>
      </c>
      <c r="C39" s="301" t="s">
        <v>404</v>
      </c>
      <c r="D39" s="301"/>
      <c r="E39" s="301"/>
      <c r="F39" s="301"/>
      <c r="G39" s="301"/>
      <c r="H39" s="180">
        <v>22</v>
      </c>
      <c r="I39" s="182"/>
      <c r="J39" s="182"/>
      <c r="K39" s="190">
        <f t="shared" si="0"/>
        <v>0</v>
      </c>
      <c r="L39" s="182"/>
    </row>
    <row r="40" spans="2:12" ht="12.75">
      <c r="B40" s="179" t="s">
        <v>405</v>
      </c>
      <c r="C40" s="301" t="s">
        <v>406</v>
      </c>
      <c r="D40" s="301"/>
      <c r="E40" s="301"/>
      <c r="F40" s="301"/>
      <c r="G40" s="301"/>
      <c r="H40" s="180">
        <v>23</v>
      </c>
      <c r="I40" s="182">
        <v>6251239</v>
      </c>
      <c r="J40" s="182">
        <v>169576</v>
      </c>
      <c r="K40" s="190">
        <f t="shared" si="0"/>
        <v>6081663</v>
      </c>
      <c r="L40" s="288">
        <v>6154639</v>
      </c>
    </row>
    <row r="41" spans="2:12" ht="12.75">
      <c r="B41" s="179" t="s">
        <v>407</v>
      </c>
      <c r="C41" s="301" t="s">
        <v>408</v>
      </c>
      <c r="D41" s="301"/>
      <c r="E41" s="301"/>
      <c r="F41" s="301"/>
      <c r="G41" s="301"/>
      <c r="H41" s="180">
        <v>24</v>
      </c>
      <c r="I41" s="182"/>
      <c r="J41" s="182"/>
      <c r="K41" s="190">
        <f t="shared" si="0"/>
        <v>0</v>
      </c>
      <c r="L41" s="182"/>
    </row>
    <row r="42" spans="2:12" ht="12.75">
      <c r="B42" s="179" t="s">
        <v>409</v>
      </c>
      <c r="C42" s="301" t="s">
        <v>410</v>
      </c>
      <c r="D42" s="301"/>
      <c r="E42" s="301"/>
      <c r="F42" s="301"/>
      <c r="G42" s="301"/>
      <c r="H42" s="180">
        <v>25</v>
      </c>
      <c r="I42" s="182"/>
      <c r="J42" s="182"/>
      <c r="K42" s="190">
        <f t="shared" si="0"/>
        <v>0</v>
      </c>
      <c r="L42" s="182"/>
    </row>
    <row r="43" spans="2:12" ht="12.75">
      <c r="B43" s="179" t="s">
        <v>411</v>
      </c>
      <c r="C43" s="301" t="s">
        <v>412</v>
      </c>
      <c r="D43" s="301"/>
      <c r="E43" s="301"/>
      <c r="F43" s="301"/>
      <c r="G43" s="301"/>
      <c r="H43" s="180">
        <v>26</v>
      </c>
      <c r="I43" s="182"/>
      <c r="J43" s="182"/>
      <c r="K43" s="190">
        <f t="shared" si="0"/>
        <v>0</v>
      </c>
      <c r="L43" s="182"/>
    </row>
    <row r="44" spans="2:12" ht="12.75">
      <c r="B44" s="179" t="s">
        <v>413</v>
      </c>
      <c r="C44" s="301" t="s">
        <v>414</v>
      </c>
      <c r="D44" s="301"/>
      <c r="E44" s="301"/>
      <c r="F44" s="301"/>
      <c r="G44" s="301"/>
      <c r="H44" s="180">
        <v>27</v>
      </c>
      <c r="I44" s="182"/>
      <c r="J44" s="182"/>
      <c r="K44" s="190">
        <f t="shared" si="0"/>
        <v>0</v>
      </c>
      <c r="L44" s="182"/>
    </row>
    <row r="45" spans="2:12" ht="12.75">
      <c r="B45" s="179" t="s">
        <v>415</v>
      </c>
      <c r="C45" s="301" t="s">
        <v>416</v>
      </c>
      <c r="D45" s="301"/>
      <c r="E45" s="301"/>
      <c r="F45" s="301"/>
      <c r="G45" s="301"/>
      <c r="H45" s="180">
        <v>28</v>
      </c>
      <c r="I45" s="182"/>
      <c r="J45" s="182"/>
      <c r="K45" s="190">
        <f t="shared" si="0"/>
        <v>0</v>
      </c>
      <c r="L45" s="182"/>
    </row>
    <row r="46" spans="2:12" ht="12.75">
      <c r="B46" s="179" t="s">
        <v>417</v>
      </c>
      <c r="C46" s="301" t="s">
        <v>418</v>
      </c>
      <c r="D46" s="301"/>
      <c r="E46" s="301"/>
      <c r="F46" s="301"/>
      <c r="G46" s="301"/>
      <c r="H46" s="180">
        <v>29</v>
      </c>
      <c r="I46" s="182"/>
      <c r="J46" s="182"/>
      <c r="K46" s="190">
        <f t="shared" si="0"/>
        <v>0</v>
      </c>
      <c r="L46" s="182"/>
    </row>
    <row r="47" spans="2:12" ht="12.75">
      <c r="B47" s="176" t="s">
        <v>419</v>
      </c>
      <c r="C47" s="300" t="s">
        <v>420</v>
      </c>
      <c r="D47" s="300"/>
      <c r="E47" s="300"/>
      <c r="F47" s="300"/>
      <c r="G47" s="300"/>
      <c r="H47" s="177">
        <v>30</v>
      </c>
      <c r="I47" s="183"/>
      <c r="J47" s="183"/>
      <c r="K47" s="190">
        <f t="shared" si="0"/>
        <v>0</v>
      </c>
      <c r="L47" s="183"/>
    </row>
    <row r="48" spans="2:12" ht="12.75">
      <c r="B48" s="176">
        <v>0</v>
      </c>
      <c r="C48" s="300" t="s">
        <v>421</v>
      </c>
      <c r="D48" s="300"/>
      <c r="E48" s="300"/>
      <c r="F48" s="300"/>
      <c r="G48" s="300"/>
      <c r="H48" s="177">
        <v>31</v>
      </c>
      <c r="I48" s="190">
        <f>I49+I56+I78</f>
        <v>2485594</v>
      </c>
      <c r="J48" s="190">
        <f>J49+J56+J78</f>
        <v>95244</v>
      </c>
      <c r="K48" s="190">
        <f>K49+K56+K78</f>
        <v>2390350</v>
      </c>
      <c r="L48" s="190">
        <f>L49+L56+L78</f>
        <v>2272143</v>
      </c>
    </row>
    <row r="49" spans="2:12" ht="12.75">
      <c r="B49" s="176" t="s">
        <v>422</v>
      </c>
      <c r="C49" s="300" t="s">
        <v>423</v>
      </c>
      <c r="D49" s="300"/>
      <c r="E49" s="300"/>
      <c r="F49" s="300"/>
      <c r="G49" s="300"/>
      <c r="H49" s="177">
        <v>32</v>
      </c>
      <c r="I49" s="190">
        <f>I50+I51+I52+I53+I54+I55</f>
        <v>9033</v>
      </c>
      <c r="J49" s="190">
        <f>J50+J51+J52+J53+J54+J55</f>
        <v>8669</v>
      </c>
      <c r="K49" s="190">
        <f t="shared" si="0"/>
        <v>364</v>
      </c>
      <c r="L49" s="190">
        <f>L50+L51+L52+L53+L54+L55</f>
        <v>364</v>
      </c>
    </row>
    <row r="50" spans="2:12" ht="12.75">
      <c r="B50" s="179" t="s">
        <v>424</v>
      </c>
      <c r="C50" s="301" t="s">
        <v>425</v>
      </c>
      <c r="D50" s="301"/>
      <c r="E50" s="301"/>
      <c r="F50" s="301"/>
      <c r="G50" s="301"/>
      <c r="H50" s="180">
        <v>33</v>
      </c>
      <c r="I50" s="182">
        <v>8669</v>
      </c>
      <c r="J50" s="182">
        <v>8669</v>
      </c>
      <c r="K50" s="190">
        <f t="shared" si="0"/>
        <v>0</v>
      </c>
      <c r="L50" s="182"/>
    </row>
    <row r="51" spans="2:12" ht="12.75">
      <c r="B51" s="179" t="s">
        <v>426</v>
      </c>
      <c r="C51" s="301" t="s">
        <v>427</v>
      </c>
      <c r="D51" s="301"/>
      <c r="E51" s="301"/>
      <c r="F51" s="301"/>
      <c r="G51" s="301"/>
      <c r="H51" s="180">
        <v>34</v>
      </c>
      <c r="I51" s="182"/>
      <c r="J51" s="182"/>
      <c r="K51" s="190">
        <f t="shared" si="0"/>
        <v>0</v>
      </c>
      <c r="L51" s="182"/>
    </row>
    <row r="52" spans="2:12" ht="12.75">
      <c r="B52" s="179" t="s">
        <v>428</v>
      </c>
      <c r="C52" s="301" t="s">
        <v>429</v>
      </c>
      <c r="D52" s="301"/>
      <c r="E52" s="301"/>
      <c r="F52" s="301"/>
      <c r="G52" s="301"/>
      <c r="H52" s="180">
        <v>35</v>
      </c>
      <c r="I52" s="182"/>
      <c r="J52" s="182"/>
      <c r="K52" s="190">
        <f t="shared" si="0"/>
        <v>0</v>
      </c>
      <c r="L52" s="182"/>
    </row>
    <row r="53" spans="2:12" ht="12.75">
      <c r="B53" s="179" t="s">
        <v>430</v>
      </c>
      <c r="C53" s="301" t="s">
        <v>431</v>
      </c>
      <c r="D53" s="301"/>
      <c r="E53" s="301"/>
      <c r="F53" s="301"/>
      <c r="G53" s="301"/>
      <c r="H53" s="180">
        <v>36</v>
      </c>
      <c r="I53" s="182"/>
      <c r="J53" s="182"/>
      <c r="K53" s="190">
        <f t="shared" si="0"/>
        <v>0</v>
      </c>
      <c r="L53" s="182"/>
    </row>
    <row r="54" spans="2:12" ht="12.75">
      <c r="B54" s="179" t="s">
        <v>432</v>
      </c>
      <c r="C54" s="301" t="s">
        <v>433</v>
      </c>
      <c r="D54" s="301"/>
      <c r="E54" s="301"/>
      <c r="F54" s="301"/>
      <c r="G54" s="301"/>
      <c r="H54" s="180">
        <v>37</v>
      </c>
      <c r="I54" s="182"/>
      <c r="J54" s="182"/>
      <c r="K54" s="190">
        <f t="shared" si="0"/>
        <v>0</v>
      </c>
      <c r="L54" s="182"/>
    </row>
    <row r="55" spans="2:12" ht="12.75">
      <c r="B55" s="179" t="s">
        <v>434</v>
      </c>
      <c r="C55" s="301" t="s">
        <v>435</v>
      </c>
      <c r="D55" s="301"/>
      <c r="E55" s="301"/>
      <c r="F55" s="301"/>
      <c r="G55" s="301"/>
      <c r="H55" s="180">
        <v>38</v>
      </c>
      <c r="I55" s="182">
        <v>364</v>
      </c>
      <c r="J55" s="182"/>
      <c r="K55" s="190">
        <f t="shared" si="0"/>
        <v>364</v>
      </c>
      <c r="L55" s="182">
        <v>364</v>
      </c>
    </row>
    <row r="56" spans="2:12" ht="12.75">
      <c r="B56" s="176">
        <v>0</v>
      </c>
      <c r="C56" s="300" t="s">
        <v>436</v>
      </c>
      <c r="D56" s="300"/>
      <c r="E56" s="300"/>
      <c r="F56" s="300"/>
      <c r="G56" s="300"/>
      <c r="H56" s="177">
        <v>39</v>
      </c>
      <c r="I56" s="190">
        <f>I57+I64+I73+I76+I77</f>
        <v>2476561</v>
      </c>
      <c r="J56" s="190">
        <f>J57+J64+J73+J76+J77</f>
        <v>86575</v>
      </c>
      <c r="K56" s="190">
        <f t="shared" si="0"/>
        <v>2389986</v>
      </c>
      <c r="L56" s="190">
        <f>L57+L64+L73+L76+L77</f>
        <v>2271779</v>
      </c>
    </row>
    <row r="57" spans="2:12" ht="12.75">
      <c r="B57" s="179" t="s">
        <v>437</v>
      </c>
      <c r="C57" s="301" t="s">
        <v>438</v>
      </c>
      <c r="D57" s="301"/>
      <c r="E57" s="301"/>
      <c r="F57" s="301"/>
      <c r="G57" s="301"/>
      <c r="H57" s="180">
        <v>40</v>
      </c>
      <c r="I57" s="215">
        <f>I58+I59+I60+I61+I62++I63</f>
        <v>224308</v>
      </c>
      <c r="J57" s="215">
        <f>J58+J59+J60+J61+J62++J63</f>
        <v>0</v>
      </c>
      <c r="K57" s="190">
        <f t="shared" si="0"/>
        <v>224308</v>
      </c>
      <c r="L57" s="215">
        <f>L58+L59+L60+L61+L62++L63</f>
        <v>1241106</v>
      </c>
    </row>
    <row r="58" spans="2:12" ht="12.75">
      <c r="B58" s="179" t="s">
        <v>439</v>
      </c>
      <c r="C58" s="301" t="s">
        <v>440</v>
      </c>
      <c r="D58" s="301"/>
      <c r="E58" s="301"/>
      <c r="F58" s="301"/>
      <c r="G58" s="301"/>
      <c r="H58" s="180">
        <v>41</v>
      </c>
      <c r="I58" s="182"/>
      <c r="J58" s="182"/>
      <c r="K58" s="190">
        <f t="shared" si="0"/>
        <v>0</v>
      </c>
      <c r="L58" s="182"/>
    </row>
    <row r="59" spans="2:12" ht="12.75">
      <c r="B59" s="179" t="s">
        <v>441</v>
      </c>
      <c r="C59" s="301" t="s">
        <v>442</v>
      </c>
      <c r="D59" s="301"/>
      <c r="E59" s="301"/>
      <c r="F59" s="301"/>
      <c r="G59" s="301"/>
      <c r="H59" s="180">
        <v>42</v>
      </c>
      <c r="I59" s="182"/>
      <c r="J59" s="182"/>
      <c r="K59" s="190">
        <f t="shared" si="0"/>
        <v>0</v>
      </c>
      <c r="L59" s="182"/>
    </row>
    <row r="60" spans="2:12" ht="12.75">
      <c r="B60" s="179" t="s">
        <v>443</v>
      </c>
      <c r="C60" s="301" t="s">
        <v>444</v>
      </c>
      <c r="D60" s="301"/>
      <c r="E60" s="301"/>
      <c r="F60" s="301"/>
      <c r="G60" s="301"/>
      <c r="H60" s="180">
        <v>43</v>
      </c>
      <c r="I60" s="182"/>
      <c r="J60" s="182"/>
      <c r="K60" s="190">
        <f t="shared" si="0"/>
        <v>0</v>
      </c>
      <c r="L60" s="182"/>
    </row>
    <row r="61" spans="2:12" ht="12.75">
      <c r="B61" s="179" t="s">
        <v>445</v>
      </c>
      <c r="C61" s="301" t="s">
        <v>446</v>
      </c>
      <c r="D61" s="301"/>
      <c r="E61" s="301"/>
      <c r="F61" s="301"/>
      <c r="G61" s="301"/>
      <c r="H61" s="180">
        <v>44</v>
      </c>
      <c r="I61" s="182"/>
      <c r="J61" s="182"/>
      <c r="K61" s="190">
        <f t="shared" si="0"/>
        <v>0</v>
      </c>
      <c r="L61" s="182"/>
    </row>
    <row r="62" spans="2:12" ht="12.75">
      <c r="B62" s="179" t="s">
        <v>447</v>
      </c>
      <c r="C62" s="301" t="s">
        <v>448</v>
      </c>
      <c r="D62" s="301"/>
      <c r="E62" s="301"/>
      <c r="F62" s="301"/>
      <c r="G62" s="301"/>
      <c r="H62" s="180">
        <v>45</v>
      </c>
      <c r="I62" s="182"/>
      <c r="J62" s="182"/>
      <c r="K62" s="190">
        <f t="shared" si="0"/>
        <v>0</v>
      </c>
      <c r="L62" s="182"/>
    </row>
    <row r="63" spans="2:12" ht="12.75">
      <c r="B63" s="179" t="s">
        <v>449</v>
      </c>
      <c r="C63" s="301" t="s">
        <v>450</v>
      </c>
      <c r="D63" s="301"/>
      <c r="E63" s="301"/>
      <c r="F63" s="301"/>
      <c r="G63" s="301"/>
      <c r="H63" s="180">
        <v>46</v>
      </c>
      <c r="I63" s="182">
        <v>224308</v>
      </c>
      <c r="J63" s="182"/>
      <c r="K63" s="190">
        <f t="shared" si="0"/>
        <v>224308</v>
      </c>
      <c r="L63" s="182">
        <v>1241106</v>
      </c>
    </row>
    <row r="64" spans="2:12" ht="12.75">
      <c r="B64" s="179">
        <v>23</v>
      </c>
      <c r="C64" s="301" t="s">
        <v>451</v>
      </c>
      <c r="D64" s="301"/>
      <c r="E64" s="301"/>
      <c r="F64" s="301"/>
      <c r="G64" s="301"/>
      <c r="H64" s="180">
        <v>47</v>
      </c>
      <c r="I64" s="215">
        <f>I65+I67+I66+I68+I69+I70+I71+I72</f>
        <v>2224978</v>
      </c>
      <c r="J64" s="215">
        <f>J65+J67+J66+J68+J69+J70+J71+J72</f>
        <v>86575</v>
      </c>
      <c r="K64" s="190">
        <f t="shared" si="0"/>
        <v>2138403</v>
      </c>
      <c r="L64" s="215">
        <f>L65+L67+L66+L68+L69+L70+L71+L72</f>
        <v>779905</v>
      </c>
    </row>
    <row r="65" spans="2:12" ht="12.75">
      <c r="B65" s="179" t="s">
        <v>452</v>
      </c>
      <c r="C65" s="301" t="s">
        <v>453</v>
      </c>
      <c r="D65" s="301"/>
      <c r="E65" s="301"/>
      <c r="F65" s="301"/>
      <c r="G65" s="301"/>
      <c r="H65" s="180">
        <v>48</v>
      </c>
      <c r="I65" s="182"/>
      <c r="J65" s="182"/>
      <c r="K65" s="190">
        <f t="shared" si="0"/>
        <v>0</v>
      </c>
      <c r="L65" s="182"/>
    </row>
    <row r="66" spans="2:12" ht="12.75">
      <c r="B66" s="179" t="s">
        <v>454</v>
      </c>
      <c r="C66" s="301" t="s">
        <v>455</v>
      </c>
      <c r="D66" s="301"/>
      <c r="E66" s="301"/>
      <c r="F66" s="301"/>
      <c r="G66" s="301"/>
      <c r="H66" s="180">
        <v>49</v>
      </c>
      <c r="I66" s="182"/>
      <c r="J66" s="182"/>
      <c r="K66" s="190">
        <f t="shared" si="0"/>
        <v>0</v>
      </c>
      <c r="L66" s="182"/>
    </row>
    <row r="67" spans="2:12" ht="12.75">
      <c r="B67" s="179" t="s">
        <v>456</v>
      </c>
      <c r="C67" s="301" t="s">
        <v>457</v>
      </c>
      <c r="D67" s="301"/>
      <c r="E67" s="301"/>
      <c r="F67" s="301"/>
      <c r="G67" s="301"/>
      <c r="H67" s="180">
        <v>50</v>
      </c>
      <c r="I67" s="182"/>
      <c r="J67" s="182"/>
      <c r="K67" s="190">
        <f t="shared" si="0"/>
        <v>0</v>
      </c>
      <c r="L67" s="182"/>
    </row>
    <row r="68" spans="2:12" ht="12.75">
      <c r="B68" s="179" t="s">
        <v>458</v>
      </c>
      <c r="C68" s="301" t="s">
        <v>459</v>
      </c>
      <c r="D68" s="301"/>
      <c r="E68" s="301"/>
      <c r="F68" s="301"/>
      <c r="G68" s="301"/>
      <c r="H68" s="180">
        <v>51</v>
      </c>
      <c r="I68" s="182"/>
      <c r="J68" s="182"/>
      <c r="K68" s="190">
        <f t="shared" si="0"/>
        <v>0</v>
      </c>
      <c r="L68" s="182"/>
    </row>
    <row r="69" spans="2:12" ht="12.75">
      <c r="B69" s="179" t="s">
        <v>460</v>
      </c>
      <c r="C69" s="301" t="s">
        <v>461</v>
      </c>
      <c r="D69" s="301"/>
      <c r="E69" s="301"/>
      <c r="F69" s="301"/>
      <c r="G69" s="301"/>
      <c r="H69" s="180">
        <v>52</v>
      </c>
      <c r="I69" s="182"/>
      <c r="J69" s="182"/>
      <c r="K69" s="190">
        <f t="shared" si="0"/>
        <v>0</v>
      </c>
      <c r="L69" s="182"/>
    </row>
    <row r="70" spans="2:12" ht="12.75">
      <c r="B70" s="179" t="s">
        <v>462</v>
      </c>
      <c r="C70" s="301" t="s">
        <v>463</v>
      </c>
      <c r="D70" s="301"/>
      <c r="E70" s="301"/>
      <c r="F70" s="301"/>
      <c r="G70" s="301"/>
      <c r="H70" s="180">
        <v>53</v>
      </c>
      <c r="I70" s="182">
        <v>1824978</v>
      </c>
      <c r="J70" s="182">
        <v>86575</v>
      </c>
      <c r="K70" s="190">
        <f t="shared" si="0"/>
        <v>1738403</v>
      </c>
      <c r="L70" s="182">
        <v>379905</v>
      </c>
    </row>
    <row r="71" spans="2:12" ht="12.75">
      <c r="B71" s="179">
        <v>237</v>
      </c>
      <c r="C71" s="301" t="s">
        <v>464</v>
      </c>
      <c r="D71" s="301"/>
      <c r="E71" s="301"/>
      <c r="F71" s="301"/>
      <c r="G71" s="301"/>
      <c r="H71" s="180">
        <v>54</v>
      </c>
      <c r="I71" s="182"/>
      <c r="J71" s="182"/>
      <c r="K71" s="190">
        <f t="shared" si="0"/>
        <v>0</v>
      </c>
      <c r="L71" s="182"/>
    </row>
    <row r="72" spans="2:12" ht="12.75">
      <c r="B72" s="179" t="s">
        <v>465</v>
      </c>
      <c r="C72" s="301" t="s">
        <v>466</v>
      </c>
      <c r="D72" s="301"/>
      <c r="E72" s="301"/>
      <c r="F72" s="301"/>
      <c r="G72" s="301"/>
      <c r="H72" s="180">
        <v>55</v>
      </c>
      <c r="I72" s="182">
        <v>400000</v>
      </c>
      <c r="J72" s="182"/>
      <c r="K72" s="190">
        <f t="shared" si="0"/>
        <v>400000</v>
      </c>
      <c r="L72" s="182">
        <v>400000</v>
      </c>
    </row>
    <row r="73" spans="2:12" ht="12.75">
      <c r="B73" s="179">
        <v>24</v>
      </c>
      <c r="C73" s="301" t="s">
        <v>467</v>
      </c>
      <c r="D73" s="301"/>
      <c r="E73" s="301"/>
      <c r="F73" s="301"/>
      <c r="G73" s="301"/>
      <c r="H73" s="180">
        <v>56</v>
      </c>
      <c r="I73" s="215">
        <f>I74+I75</f>
        <v>27275</v>
      </c>
      <c r="J73" s="215">
        <f>J74+J75</f>
        <v>0</v>
      </c>
      <c r="K73" s="190">
        <f t="shared" si="0"/>
        <v>27275</v>
      </c>
      <c r="L73" s="215">
        <f>L74+L75</f>
        <v>249544</v>
      </c>
    </row>
    <row r="74" spans="2:12" ht="12.75">
      <c r="B74" s="179">
        <v>240</v>
      </c>
      <c r="C74" s="301" t="s">
        <v>468</v>
      </c>
      <c r="D74" s="301"/>
      <c r="E74" s="301"/>
      <c r="F74" s="301"/>
      <c r="G74" s="301"/>
      <c r="H74" s="180">
        <v>57</v>
      </c>
      <c r="I74" s="182"/>
      <c r="J74" s="182"/>
      <c r="K74" s="190">
        <f t="shared" si="0"/>
        <v>0</v>
      </c>
      <c r="L74" s="182"/>
    </row>
    <row r="75" spans="2:12" ht="12.75">
      <c r="B75" s="179" t="s">
        <v>469</v>
      </c>
      <c r="C75" s="301" t="s">
        <v>470</v>
      </c>
      <c r="D75" s="301"/>
      <c r="E75" s="301"/>
      <c r="F75" s="301"/>
      <c r="G75" s="301"/>
      <c r="H75" s="180">
        <v>58</v>
      </c>
      <c r="I75" s="182">
        <v>27275</v>
      </c>
      <c r="J75" s="182"/>
      <c r="K75" s="190">
        <f t="shared" si="0"/>
        <v>27275</v>
      </c>
      <c r="L75" s="182">
        <v>249544</v>
      </c>
    </row>
    <row r="76" spans="2:12" ht="12.75">
      <c r="B76" s="179" t="s">
        <v>471</v>
      </c>
      <c r="C76" s="301" t="s">
        <v>472</v>
      </c>
      <c r="D76" s="301"/>
      <c r="E76" s="301"/>
      <c r="F76" s="301"/>
      <c r="G76" s="301"/>
      <c r="H76" s="180">
        <v>59</v>
      </c>
      <c r="I76" s="182"/>
      <c r="J76" s="182"/>
      <c r="K76" s="190">
        <f t="shared" si="0"/>
        <v>0</v>
      </c>
      <c r="L76" s="182"/>
    </row>
    <row r="77" spans="2:12" ht="12.75">
      <c r="B77" s="179" t="s">
        <v>473</v>
      </c>
      <c r="C77" s="301" t="s">
        <v>474</v>
      </c>
      <c r="D77" s="301"/>
      <c r="E77" s="301"/>
      <c r="F77" s="301"/>
      <c r="G77" s="301"/>
      <c r="H77" s="180">
        <v>60</v>
      </c>
      <c r="I77" s="182">
        <v>0</v>
      </c>
      <c r="J77" s="182"/>
      <c r="K77" s="190">
        <f t="shared" si="0"/>
        <v>0</v>
      </c>
      <c r="L77" s="182">
        <v>1224</v>
      </c>
    </row>
    <row r="78" spans="2:12" ht="12.75">
      <c r="B78" s="176">
        <v>288</v>
      </c>
      <c r="C78" s="300" t="s">
        <v>475</v>
      </c>
      <c r="D78" s="300"/>
      <c r="E78" s="300"/>
      <c r="F78" s="300"/>
      <c r="G78" s="300"/>
      <c r="H78" s="177">
        <v>61</v>
      </c>
      <c r="I78" s="216"/>
      <c r="J78" s="183"/>
      <c r="K78" s="190">
        <f t="shared" si="0"/>
        <v>0</v>
      </c>
      <c r="L78" s="216"/>
    </row>
    <row r="79" spans="2:12" ht="12.75">
      <c r="B79" s="176">
        <v>0</v>
      </c>
      <c r="C79" s="300" t="s">
        <v>476</v>
      </c>
      <c r="D79" s="300"/>
      <c r="E79" s="300"/>
      <c r="F79" s="300"/>
      <c r="G79" s="300"/>
      <c r="H79" s="177">
        <v>62</v>
      </c>
      <c r="I79" s="190">
        <f>I18+I48</f>
        <v>8770675</v>
      </c>
      <c r="J79" s="190">
        <f>J18+J48</f>
        <v>298662</v>
      </c>
      <c r="K79" s="190">
        <f>K18+K48</f>
        <v>8472013</v>
      </c>
      <c r="L79" s="190">
        <f>L18+L48</f>
        <v>8426782</v>
      </c>
    </row>
    <row r="80" spans="2:12" ht="12.75">
      <c r="B80" s="176">
        <v>29</v>
      </c>
      <c r="C80" s="300" t="s">
        <v>477</v>
      </c>
      <c r="D80" s="300"/>
      <c r="E80" s="300"/>
      <c r="F80" s="300"/>
      <c r="G80" s="300"/>
      <c r="H80" s="177">
        <v>63</v>
      </c>
      <c r="I80" s="183"/>
      <c r="J80" s="183"/>
      <c r="K80" s="190">
        <f t="shared" si="0"/>
        <v>0</v>
      </c>
      <c r="L80" s="183"/>
    </row>
    <row r="81" spans="2:12" ht="12.75">
      <c r="B81" s="176">
        <v>0</v>
      </c>
      <c r="C81" s="300" t="s">
        <v>478</v>
      </c>
      <c r="D81" s="300"/>
      <c r="E81" s="300"/>
      <c r="F81" s="300"/>
      <c r="G81" s="300"/>
      <c r="H81" s="177">
        <v>64</v>
      </c>
      <c r="I81" s="190">
        <f>I79-I80</f>
        <v>8770675</v>
      </c>
      <c r="J81" s="190">
        <f>J79-J80</f>
        <v>298662</v>
      </c>
      <c r="K81" s="190">
        <f>K79-K80</f>
        <v>8472013</v>
      </c>
      <c r="L81" s="190">
        <f>L79-L80</f>
        <v>8426782</v>
      </c>
    </row>
    <row r="82" spans="2:12" ht="12.75">
      <c r="B82" s="176" t="s">
        <v>479</v>
      </c>
      <c r="C82" s="300" t="s">
        <v>480</v>
      </c>
      <c r="D82" s="300"/>
      <c r="E82" s="300"/>
      <c r="F82" s="300"/>
      <c r="G82" s="300"/>
      <c r="H82" s="177">
        <v>65</v>
      </c>
      <c r="I82" s="183"/>
      <c r="J82" s="183"/>
      <c r="K82" s="190">
        <f t="shared" si="0"/>
        <v>0</v>
      </c>
      <c r="L82" s="183"/>
    </row>
    <row r="83" spans="2:12" ht="12.75">
      <c r="B83" s="176">
        <v>0</v>
      </c>
      <c r="C83" s="300" t="s">
        <v>481</v>
      </c>
      <c r="D83" s="300"/>
      <c r="E83" s="300"/>
      <c r="F83" s="300"/>
      <c r="G83" s="300"/>
      <c r="H83" s="177">
        <v>66</v>
      </c>
      <c r="I83" s="190">
        <f>I81+I82</f>
        <v>8770675</v>
      </c>
      <c r="J83" s="190">
        <f>J81+J82</f>
        <v>298662</v>
      </c>
      <c r="K83" s="190">
        <f>K81+K82</f>
        <v>8472013</v>
      </c>
      <c r="L83" s="190">
        <f>L81+L82</f>
        <v>8426782</v>
      </c>
    </row>
    <row r="84" spans="2:12" ht="12.75">
      <c r="B84" s="27"/>
      <c r="C84" s="27"/>
      <c r="D84" s="27"/>
      <c r="E84" s="27"/>
      <c r="F84" s="27"/>
      <c r="G84" s="27"/>
      <c r="H84" s="27"/>
      <c r="I84" s="27"/>
      <c r="J84" s="27"/>
      <c r="K84" s="28"/>
      <c r="L84" s="27"/>
    </row>
    <row r="85" spans="2:12" ht="12.75">
      <c r="B85" s="289" t="s">
        <v>353</v>
      </c>
      <c r="C85" s="308" t="s">
        <v>354</v>
      </c>
      <c r="D85" s="309"/>
      <c r="E85" s="309"/>
      <c r="F85" s="309"/>
      <c r="G85" s="310"/>
      <c r="H85" s="297" t="s">
        <v>355</v>
      </c>
      <c r="I85" s="314"/>
      <c r="J85" s="315"/>
      <c r="K85" s="318" t="s">
        <v>356</v>
      </c>
      <c r="L85" s="319" t="s">
        <v>357</v>
      </c>
    </row>
    <row r="86" spans="2:12" ht="12.75">
      <c r="B86" s="290"/>
      <c r="C86" s="311"/>
      <c r="D86" s="312"/>
      <c r="E86" s="312"/>
      <c r="F86" s="312"/>
      <c r="G86" s="313"/>
      <c r="H86" s="298"/>
      <c r="I86" s="316"/>
      <c r="J86" s="317"/>
      <c r="K86" s="298"/>
      <c r="L86" s="303"/>
    </row>
    <row r="87" spans="2:12" ht="12.75">
      <c r="B87" s="29">
        <v>1</v>
      </c>
      <c r="C87" s="304">
        <v>2</v>
      </c>
      <c r="D87" s="305"/>
      <c r="E87" s="305"/>
      <c r="F87" s="305"/>
      <c r="G87" s="306"/>
      <c r="H87" s="30">
        <v>3</v>
      </c>
      <c r="I87" s="304"/>
      <c r="J87" s="306"/>
      <c r="K87" s="31">
        <v>4</v>
      </c>
      <c r="L87" s="32">
        <v>5</v>
      </c>
    </row>
    <row r="88" spans="2:12" ht="12.75">
      <c r="B88" s="33">
        <v>0</v>
      </c>
      <c r="C88" s="320" t="s">
        <v>482</v>
      </c>
      <c r="D88" s="320"/>
      <c r="E88" s="320"/>
      <c r="F88" s="320"/>
      <c r="G88" s="321"/>
      <c r="H88" s="34"/>
      <c r="I88" s="35"/>
      <c r="J88" s="36"/>
      <c r="K88" s="37"/>
      <c r="L88" s="38"/>
    </row>
    <row r="89" spans="2:12" ht="12.75">
      <c r="B89" s="176">
        <v>0</v>
      </c>
      <c r="C89" s="300" t="s">
        <v>483</v>
      </c>
      <c r="D89" s="300"/>
      <c r="E89" s="300"/>
      <c r="F89" s="300"/>
      <c r="G89" s="300"/>
      <c r="H89" s="177">
        <v>101</v>
      </c>
      <c r="I89" s="178">
        <f>I90+I97+I98+I99+I103+I104-I105+I106-I111</f>
        <v>8445549</v>
      </c>
      <c r="J89" s="178">
        <f>J90+J97+J98+J99+J103+J104-J105+J106-J111</f>
        <v>0</v>
      </c>
      <c r="K89" s="178">
        <f aca="true" t="shared" si="1" ref="K89:K107">I89-J89</f>
        <v>8445549</v>
      </c>
      <c r="L89" s="178">
        <f>L90+L97+L98+L99+L103+L104-L105+L106-L111</f>
        <v>8401073</v>
      </c>
    </row>
    <row r="90" spans="2:12" ht="12.75">
      <c r="B90" s="176">
        <v>30</v>
      </c>
      <c r="C90" s="300" t="s">
        <v>484</v>
      </c>
      <c r="D90" s="300"/>
      <c r="E90" s="300"/>
      <c r="F90" s="300"/>
      <c r="G90" s="300"/>
      <c r="H90" s="177">
        <v>102</v>
      </c>
      <c r="I90" s="178">
        <f>I91+I92+I93+I94+I95+I96</f>
        <v>1560000</v>
      </c>
      <c r="J90" s="178">
        <f>J91+J92+J93+J94+J95+J96</f>
        <v>0</v>
      </c>
      <c r="K90" s="178">
        <f t="shared" si="1"/>
        <v>1560000</v>
      </c>
      <c r="L90" s="178">
        <f>L91+L92+L93+L94+L95+L96</f>
        <v>1560000</v>
      </c>
    </row>
    <row r="91" spans="2:12" ht="12.75">
      <c r="B91" s="179">
        <v>300</v>
      </c>
      <c r="C91" s="301" t="s">
        <v>485</v>
      </c>
      <c r="D91" s="301"/>
      <c r="E91" s="301"/>
      <c r="F91" s="301"/>
      <c r="G91" s="301"/>
      <c r="H91" s="180">
        <v>103</v>
      </c>
      <c r="I91" s="181">
        <v>1560000</v>
      </c>
      <c r="J91" s="181"/>
      <c r="K91" s="178">
        <f t="shared" si="1"/>
        <v>1560000</v>
      </c>
      <c r="L91" s="182">
        <v>1560000</v>
      </c>
    </row>
    <row r="92" spans="2:12" ht="12.75">
      <c r="B92" s="179">
        <v>302</v>
      </c>
      <c r="C92" s="301" t="s">
        <v>486</v>
      </c>
      <c r="D92" s="301"/>
      <c r="E92" s="301"/>
      <c r="F92" s="301"/>
      <c r="G92" s="301"/>
      <c r="H92" s="180">
        <v>104</v>
      </c>
      <c r="I92" s="181"/>
      <c r="J92" s="181"/>
      <c r="K92" s="178">
        <f t="shared" si="1"/>
        <v>0</v>
      </c>
      <c r="L92" s="182"/>
    </row>
    <row r="93" spans="2:12" ht="12.75">
      <c r="B93" s="179">
        <v>303</v>
      </c>
      <c r="C93" s="301" t="s">
        <v>487</v>
      </c>
      <c r="D93" s="301"/>
      <c r="E93" s="301"/>
      <c r="F93" s="301"/>
      <c r="G93" s="301"/>
      <c r="H93" s="180">
        <v>105</v>
      </c>
      <c r="I93" s="181"/>
      <c r="J93" s="181"/>
      <c r="K93" s="178">
        <f t="shared" si="1"/>
        <v>0</v>
      </c>
      <c r="L93" s="182"/>
    </row>
    <row r="94" spans="2:12" ht="12.75">
      <c r="B94" s="179">
        <v>304</v>
      </c>
      <c r="C94" s="301" t="s">
        <v>488</v>
      </c>
      <c r="D94" s="301"/>
      <c r="E94" s="301"/>
      <c r="F94" s="301"/>
      <c r="G94" s="301"/>
      <c r="H94" s="180">
        <v>106</v>
      </c>
      <c r="I94" s="181"/>
      <c r="J94" s="181"/>
      <c r="K94" s="178">
        <f t="shared" si="1"/>
        <v>0</v>
      </c>
      <c r="L94" s="182"/>
    </row>
    <row r="95" spans="2:12" ht="12.75">
      <c r="B95" s="179">
        <v>305</v>
      </c>
      <c r="C95" s="301" t="s">
        <v>489</v>
      </c>
      <c r="D95" s="301"/>
      <c r="E95" s="301"/>
      <c r="F95" s="301"/>
      <c r="G95" s="301"/>
      <c r="H95" s="180">
        <v>107</v>
      </c>
      <c r="I95" s="181"/>
      <c r="J95" s="181"/>
      <c r="K95" s="178">
        <f t="shared" si="1"/>
        <v>0</v>
      </c>
      <c r="L95" s="182"/>
    </row>
    <row r="96" spans="2:12" ht="12.75">
      <c r="B96" s="179">
        <v>306</v>
      </c>
      <c r="C96" s="301" t="s">
        <v>490</v>
      </c>
      <c r="D96" s="301"/>
      <c r="E96" s="301"/>
      <c r="F96" s="301"/>
      <c r="G96" s="301"/>
      <c r="H96" s="180">
        <v>108</v>
      </c>
      <c r="I96" s="181"/>
      <c r="J96" s="181"/>
      <c r="K96" s="178">
        <f t="shared" si="1"/>
        <v>0</v>
      </c>
      <c r="L96" s="182"/>
    </row>
    <row r="97" spans="2:12" ht="12.75">
      <c r="B97" s="176">
        <v>31</v>
      </c>
      <c r="C97" s="300" t="s">
        <v>491</v>
      </c>
      <c r="D97" s="300"/>
      <c r="E97" s="300"/>
      <c r="F97" s="300"/>
      <c r="G97" s="300"/>
      <c r="H97" s="177">
        <v>109</v>
      </c>
      <c r="I97" s="178"/>
      <c r="J97" s="178"/>
      <c r="K97" s="178">
        <f t="shared" si="1"/>
        <v>0</v>
      </c>
      <c r="L97" s="183"/>
    </row>
    <row r="98" spans="2:12" ht="12.75">
      <c r="B98" s="176" t="s">
        <v>492</v>
      </c>
      <c r="C98" s="300" t="s">
        <v>493</v>
      </c>
      <c r="D98" s="300"/>
      <c r="E98" s="300"/>
      <c r="F98" s="300"/>
      <c r="G98" s="300"/>
      <c r="H98" s="177">
        <v>110</v>
      </c>
      <c r="I98" s="178"/>
      <c r="J98" s="178"/>
      <c r="K98" s="178">
        <f t="shared" si="1"/>
        <v>0</v>
      </c>
      <c r="L98" s="183"/>
    </row>
    <row r="99" spans="2:12" ht="12.75">
      <c r="B99" s="176" t="s">
        <v>494</v>
      </c>
      <c r="C99" s="300" t="s">
        <v>495</v>
      </c>
      <c r="D99" s="300"/>
      <c r="E99" s="300"/>
      <c r="F99" s="300"/>
      <c r="G99" s="300"/>
      <c r="H99" s="177">
        <v>111</v>
      </c>
      <c r="I99" s="178">
        <f>I100+I101+I102</f>
        <v>256000</v>
      </c>
      <c r="J99" s="178">
        <f>J100+J101+J102</f>
        <v>0</v>
      </c>
      <c r="K99" s="178">
        <f t="shared" si="1"/>
        <v>256000</v>
      </c>
      <c r="L99" s="178">
        <f>L100+L101+L102</f>
        <v>256000</v>
      </c>
    </row>
    <row r="100" spans="2:12" ht="12.75">
      <c r="B100" s="179">
        <v>322</v>
      </c>
      <c r="C100" s="301" t="s">
        <v>496</v>
      </c>
      <c r="D100" s="301"/>
      <c r="E100" s="301"/>
      <c r="F100" s="301"/>
      <c r="G100" s="301"/>
      <c r="H100" s="180">
        <v>112</v>
      </c>
      <c r="I100" s="181">
        <v>256000</v>
      </c>
      <c r="J100" s="181"/>
      <c r="K100" s="178">
        <f t="shared" si="1"/>
        <v>256000</v>
      </c>
      <c r="L100" s="182">
        <v>256000</v>
      </c>
    </row>
    <row r="101" spans="2:12" ht="12.75">
      <c r="B101" s="179">
        <v>323</v>
      </c>
      <c r="C101" s="301" t="s">
        <v>497</v>
      </c>
      <c r="D101" s="301"/>
      <c r="E101" s="301"/>
      <c r="F101" s="301"/>
      <c r="G101" s="301"/>
      <c r="H101" s="180">
        <v>113</v>
      </c>
      <c r="I101" s="181"/>
      <c r="J101" s="181"/>
      <c r="K101" s="178">
        <f t="shared" si="1"/>
        <v>0</v>
      </c>
      <c r="L101" s="182"/>
    </row>
    <row r="102" spans="2:12" ht="12.75">
      <c r="B102" s="179">
        <v>329</v>
      </c>
      <c r="C102" s="301" t="s">
        <v>498</v>
      </c>
      <c r="D102" s="301"/>
      <c r="E102" s="301"/>
      <c r="F102" s="301"/>
      <c r="G102" s="301"/>
      <c r="H102" s="180">
        <v>114</v>
      </c>
      <c r="I102" s="181"/>
      <c r="J102" s="181"/>
      <c r="K102" s="178">
        <f t="shared" si="1"/>
        <v>0</v>
      </c>
      <c r="L102" s="182"/>
    </row>
    <row r="103" spans="2:12" ht="12.75">
      <c r="B103" s="176" t="s">
        <v>499</v>
      </c>
      <c r="C103" s="300" t="s">
        <v>500</v>
      </c>
      <c r="D103" s="300"/>
      <c r="E103" s="300"/>
      <c r="F103" s="300"/>
      <c r="G103" s="300"/>
      <c r="H103" s="177">
        <v>115</v>
      </c>
      <c r="I103" s="178">
        <v>30640</v>
      </c>
      <c r="J103" s="178"/>
      <c r="K103" s="178">
        <f t="shared" si="1"/>
        <v>30640</v>
      </c>
      <c r="L103" s="183">
        <v>30640</v>
      </c>
    </row>
    <row r="104" spans="2:12" ht="12.75">
      <c r="B104" s="176">
        <v>332</v>
      </c>
      <c r="C104" s="300" t="s">
        <v>501</v>
      </c>
      <c r="D104" s="300"/>
      <c r="E104" s="300"/>
      <c r="F104" s="300"/>
      <c r="G104" s="300"/>
      <c r="H104" s="177">
        <v>116</v>
      </c>
      <c r="I104" s="178"/>
      <c r="J104" s="178"/>
      <c r="K104" s="178">
        <f t="shared" si="1"/>
        <v>0</v>
      </c>
      <c r="L104" s="183"/>
    </row>
    <row r="105" spans="2:12" ht="12.75">
      <c r="B105" s="176">
        <v>333</v>
      </c>
      <c r="C105" s="300" t="s">
        <v>502</v>
      </c>
      <c r="D105" s="300"/>
      <c r="E105" s="300"/>
      <c r="F105" s="300"/>
      <c r="G105" s="300"/>
      <c r="H105" s="177">
        <v>117</v>
      </c>
      <c r="I105" s="178"/>
      <c r="J105" s="178"/>
      <c r="K105" s="178">
        <f t="shared" si="1"/>
        <v>0</v>
      </c>
      <c r="L105" s="183"/>
    </row>
    <row r="106" spans="2:12" ht="12.75">
      <c r="B106" s="176">
        <v>34</v>
      </c>
      <c r="C106" s="300" t="s">
        <v>503</v>
      </c>
      <c r="D106" s="300"/>
      <c r="E106" s="300"/>
      <c r="F106" s="300"/>
      <c r="G106" s="300"/>
      <c r="H106" s="177">
        <v>118</v>
      </c>
      <c r="I106" s="178">
        <f>I107+I108+I109+I110</f>
        <v>6598909</v>
      </c>
      <c r="J106" s="178">
        <f>J107+J108+J109+J110</f>
        <v>0</v>
      </c>
      <c r="K106" s="178">
        <f t="shared" si="1"/>
        <v>6598909</v>
      </c>
      <c r="L106" s="178">
        <f>L107+L108+L109+L110</f>
        <v>6554433</v>
      </c>
    </row>
    <row r="107" spans="2:12" ht="12.75">
      <c r="B107" s="179">
        <v>340</v>
      </c>
      <c r="C107" s="301" t="s">
        <v>504</v>
      </c>
      <c r="D107" s="301"/>
      <c r="E107" s="301"/>
      <c r="F107" s="301"/>
      <c r="G107" s="301"/>
      <c r="H107" s="180">
        <v>119</v>
      </c>
      <c r="I107" s="181">
        <v>6554433</v>
      </c>
      <c r="J107" s="181"/>
      <c r="K107" s="178">
        <f t="shared" si="1"/>
        <v>6554433</v>
      </c>
      <c r="L107" s="182">
        <v>6101906</v>
      </c>
    </row>
    <row r="108" spans="2:12" ht="12.75">
      <c r="B108" s="179">
        <v>341</v>
      </c>
      <c r="C108" s="301" t="s">
        <v>505</v>
      </c>
      <c r="D108" s="301"/>
      <c r="E108" s="301"/>
      <c r="F108" s="301"/>
      <c r="G108" s="301"/>
      <c r="H108" s="180">
        <v>120</v>
      </c>
      <c r="I108" s="181">
        <v>44476</v>
      </c>
      <c r="J108" s="181"/>
      <c r="K108" s="178">
        <v>44476</v>
      </c>
      <c r="L108" s="182">
        <v>452527</v>
      </c>
    </row>
    <row r="109" spans="2:12" ht="12.75">
      <c r="B109" s="179">
        <v>342</v>
      </c>
      <c r="C109" s="301" t="s">
        <v>506</v>
      </c>
      <c r="D109" s="301"/>
      <c r="E109" s="301"/>
      <c r="F109" s="301"/>
      <c r="G109" s="301"/>
      <c r="H109" s="180">
        <v>121</v>
      </c>
      <c r="I109" s="181"/>
      <c r="J109" s="181"/>
      <c r="K109" s="178">
        <f aca="true" t="shared" si="2" ref="K109:K131">I109-J109</f>
        <v>0</v>
      </c>
      <c r="L109" s="182"/>
    </row>
    <row r="110" spans="2:12" ht="12.75">
      <c r="B110" s="179">
        <v>343</v>
      </c>
      <c r="C110" s="301" t="s">
        <v>507</v>
      </c>
      <c r="D110" s="301"/>
      <c r="E110" s="301"/>
      <c r="F110" s="301"/>
      <c r="G110" s="301"/>
      <c r="H110" s="180">
        <v>122</v>
      </c>
      <c r="I110" s="181"/>
      <c r="J110" s="181"/>
      <c r="K110" s="178">
        <f t="shared" si="2"/>
        <v>0</v>
      </c>
      <c r="L110" s="182"/>
    </row>
    <row r="111" spans="2:12" ht="12.75">
      <c r="B111" s="176">
        <v>35</v>
      </c>
      <c r="C111" s="300" t="s">
        <v>508</v>
      </c>
      <c r="D111" s="300"/>
      <c r="E111" s="300"/>
      <c r="F111" s="300"/>
      <c r="G111" s="300"/>
      <c r="H111" s="177">
        <v>123</v>
      </c>
      <c r="I111" s="178">
        <f>I112+I113</f>
        <v>0</v>
      </c>
      <c r="J111" s="178">
        <f>J112+J113</f>
        <v>0</v>
      </c>
      <c r="K111" s="178">
        <f t="shared" si="2"/>
        <v>0</v>
      </c>
      <c r="L111" s="178">
        <f>L112+L113</f>
        <v>0</v>
      </c>
    </row>
    <row r="112" spans="2:12" ht="12.75">
      <c r="B112" s="179">
        <v>350</v>
      </c>
      <c r="C112" s="301" t="s">
        <v>509</v>
      </c>
      <c r="D112" s="301"/>
      <c r="E112" s="301"/>
      <c r="F112" s="301"/>
      <c r="G112" s="301"/>
      <c r="H112" s="180">
        <v>124</v>
      </c>
      <c r="I112" s="181"/>
      <c r="J112" s="181"/>
      <c r="K112" s="178">
        <f t="shared" si="2"/>
        <v>0</v>
      </c>
      <c r="L112" s="182"/>
    </row>
    <row r="113" spans="2:12" ht="12.75">
      <c r="B113" s="179">
        <v>351</v>
      </c>
      <c r="C113" s="301" t="s">
        <v>510</v>
      </c>
      <c r="D113" s="301"/>
      <c r="E113" s="301"/>
      <c r="F113" s="301"/>
      <c r="G113" s="301"/>
      <c r="H113" s="180">
        <v>125</v>
      </c>
      <c r="I113" s="181"/>
      <c r="J113" s="181"/>
      <c r="K113" s="178">
        <f t="shared" si="2"/>
        <v>0</v>
      </c>
      <c r="L113" s="182"/>
    </row>
    <row r="114" spans="2:12" ht="12.75">
      <c r="B114" s="176">
        <v>40</v>
      </c>
      <c r="C114" s="300" t="s">
        <v>511</v>
      </c>
      <c r="D114" s="300"/>
      <c r="E114" s="300"/>
      <c r="F114" s="300"/>
      <c r="G114" s="300"/>
      <c r="H114" s="177">
        <v>126</v>
      </c>
      <c r="I114" s="178">
        <f>I115+I116+I117+I118+I119+I120+I121+I122</f>
        <v>0</v>
      </c>
      <c r="J114" s="178">
        <f>J115+J116+J117+J118+J119+J120+J121+J122</f>
        <v>0</v>
      </c>
      <c r="K114" s="178">
        <f t="shared" si="2"/>
        <v>0</v>
      </c>
      <c r="L114" s="178">
        <f>L115+L116+L117+L118+L119+L120+L121+L122</f>
        <v>0</v>
      </c>
    </row>
    <row r="115" spans="2:12" ht="12.75">
      <c r="B115" s="179">
        <v>400</v>
      </c>
      <c r="C115" s="301" t="s">
        <v>512</v>
      </c>
      <c r="D115" s="301"/>
      <c r="E115" s="301"/>
      <c r="F115" s="301"/>
      <c r="G115" s="301"/>
      <c r="H115" s="180">
        <v>127</v>
      </c>
      <c r="I115" s="181"/>
      <c r="J115" s="181"/>
      <c r="K115" s="178">
        <f t="shared" si="2"/>
        <v>0</v>
      </c>
      <c r="L115" s="182"/>
    </row>
    <row r="116" spans="2:12" ht="12.75">
      <c r="B116" s="179">
        <v>401</v>
      </c>
      <c r="C116" s="301" t="s">
        <v>513</v>
      </c>
      <c r="D116" s="301"/>
      <c r="E116" s="301"/>
      <c r="F116" s="301"/>
      <c r="G116" s="301"/>
      <c r="H116" s="180">
        <v>128</v>
      </c>
      <c r="I116" s="181"/>
      <c r="J116" s="181"/>
      <c r="K116" s="178">
        <f t="shared" si="2"/>
        <v>0</v>
      </c>
      <c r="L116" s="182"/>
    </row>
    <row r="117" spans="2:12" ht="12.75">
      <c r="B117" s="179">
        <v>402</v>
      </c>
      <c r="C117" s="301" t="s">
        <v>514</v>
      </c>
      <c r="D117" s="301"/>
      <c r="E117" s="301"/>
      <c r="F117" s="301"/>
      <c r="G117" s="301"/>
      <c r="H117" s="180">
        <v>129</v>
      </c>
      <c r="I117" s="181"/>
      <c r="J117" s="181"/>
      <c r="K117" s="178">
        <f t="shared" si="2"/>
        <v>0</v>
      </c>
      <c r="L117" s="182"/>
    </row>
    <row r="118" spans="2:12" ht="12.75">
      <c r="B118" s="179">
        <v>403</v>
      </c>
      <c r="C118" s="301" t="s">
        <v>515</v>
      </c>
      <c r="D118" s="301"/>
      <c r="E118" s="301"/>
      <c r="F118" s="301"/>
      <c r="G118" s="301"/>
      <c r="H118" s="180">
        <v>130</v>
      </c>
      <c r="I118" s="181"/>
      <c r="J118" s="181"/>
      <c r="K118" s="178">
        <f t="shared" si="2"/>
        <v>0</v>
      </c>
      <c r="L118" s="182"/>
    </row>
    <row r="119" spans="2:12" ht="12.75">
      <c r="B119" s="179">
        <v>404</v>
      </c>
      <c r="C119" s="301" t="s">
        <v>516</v>
      </c>
      <c r="D119" s="301"/>
      <c r="E119" s="301"/>
      <c r="F119" s="301"/>
      <c r="G119" s="301"/>
      <c r="H119" s="180">
        <v>131</v>
      </c>
      <c r="I119" s="181"/>
      <c r="J119" s="181"/>
      <c r="K119" s="178">
        <f t="shared" si="2"/>
        <v>0</v>
      </c>
      <c r="L119" s="182"/>
    </row>
    <row r="120" spans="2:12" ht="12.75">
      <c r="B120" s="179">
        <v>407</v>
      </c>
      <c r="C120" s="301" t="s">
        <v>517</v>
      </c>
      <c r="D120" s="301"/>
      <c r="E120" s="301"/>
      <c r="F120" s="301"/>
      <c r="G120" s="301"/>
      <c r="H120" s="180">
        <v>132</v>
      </c>
      <c r="I120" s="181"/>
      <c r="J120" s="181"/>
      <c r="K120" s="178">
        <f t="shared" si="2"/>
        <v>0</v>
      </c>
      <c r="L120" s="182"/>
    </row>
    <row r="121" spans="2:12" ht="12.75">
      <c r="B121" s="179">
        <v>408</v>
      </c>
      <c r="C121" s="301" t="s">
        <v>518</v>
      </c>
      <c r="D121" s="301"/>
      <c r="E121" s="301"/>
      <c r="F121" s="301"/>
      <c r="G121" s="301"/>
      <c r="H121" s="180">
        <v>133</v>
      </c>
      <c r="I121" s="181"/>
      <c r="J121" s="181"/>
      <c r="K121" s="178">
        <f t="shared" si="2"/>
        <v>0</v>
      </c>
      <c r="L121" s="182"/>
    </row>
    <row r="122" spans="2:12" ht="12.75">
      <c r="B122" s="179">
        <v>409</v>
      </c>
      <c r="C122" s="301" t="s">
        <v>519</v>
      </c>
      <c r="D122" s="301"/>
      <c r="E122" s="301"/>
      <c r="F122" s="301"/>
      <c r="G122" s="301"/>
      <c r="H122" s="180">
        <v>134</v>
      </c>
      <c r="I122" s="181"/>
      <c r="J122" s="181"/>
      <c r="K122" s="178">
        <f t="shared" si="2"/>
        <v>0</v>
      </c>
      <c r="L122" s="182"/>
    </row>
    <row r="123" spans="2:12" ht="12.75">
      <c r="B123" s="176">
        <v>0</v>
      </c>
      <c r="C123" s="300" t="s">
        <v>520</v>
      </c>
      <c r="D123" s="300"/>
      <c r="E123" s="300"/>
      <c r="F123" s="300"/>
      <c r="G123" s="300"/>
      <c r="H123" s="177">
        <v>135</v>
      </c>
      <c r="I123" s="178">
        <f>I124+I132</f>
        <v>26464</v>
      </c>
      <c r="J123" s="178">
        <f>J124+J132</f>
        <v>0</v>
      </c>
      <c r="K123" s="178">
        <f t="shared" si="2"/>
        <v>26464</v>
      </c>
      <c r="L123" s="178">
        <v>25709</v>
      </c>
    </row>
    <row r="124" spans="2:12" ht="12.75">
      <c r="B124" s="176">
        <v>41</v>
      </c>
      <c r="C124" s="300" t="s">
        <v>521</v>
      </c>
      <c r="D124" s="300"/>
      <c r="E124" s="300"/>
      <c r="F124" s="300"/>
      <c r="G124" s="300"/>
      <c r="H124" s="177">
        <v>136</v>
      </c>
      <c r="I124" s="178">
        <f>I125+I126+I127+I128+I129+I130+I131</f>
        <v>0</v>
      </c>
      <c r="J124" s="178">
        <f>J125+J126+J127+J128+J129+J130+J131</f>
        <v>0</v>
      </c>
      <c r="K124" s="178">
        <f t="shared" si="2"/>
        <v>0</v>
      </c>
      <c r="L124" s="178">
        <f>L125+L126+L127+L128+L129+L130+L131</f>
        <v>0</v>
      </c>
    </row>
    <row r="125" spans="2:12" ht="12.75">
      <c r="B125" s="179">
        <v>410</v>
      </c>
      <c r="C125" s="301" t="s">
        <v>522</v>
      </c>
      <c r="D125" s="301"/>
      <c r="E125" s="301"/>
      <c r="F125" s="301"/>
      <c r="G125" s="301"/>
      <c r="H125" s="180">
        <v>137</v>
      </c>
      <c r="I125" s="181"/>
      <c r="J125" s="181"/>
      <c r="K125" s="178">
        <f t="shared" si="2"/>
        <v>0</v>
      </c>
      <c r="L125" s="182"/>
    </row>
    <row r="126" spans="2:12" ht="12.75">
      <c r="B126" s="179">
        <v>411</v>
      </c>
      <c r="C126" s="301" t="s">
        <v>523</v>
      </c>
      <c r="D126" s="301"/>
      <c r="E126" s="301"/>
      <c r="F126" s="301"/>
      <c r="G126" s="301"/>
      <c r="H126" s="180">
        <v>138</v>
      </c>
      <c r="I126" s="181"/>
      <c r="J126" s="181"/>
      <c r="K126" s="178">
        <f t="shared" si="2"/>
        <v>0</v>
      </c>
      <c r="L126" s="182"/>
    </row>
    <row r="127" spans="2:12" ht="12.75">
      <c r="B127" s="179">
        <v>412</v>
      </c>
      <c r="C127" s="301" t="s">
        <v>524</v>
      </c>
      <c r="D127" s="301"/>
      <c r="E127" s="301"/>
      <c r="F127" s="301"/>
      <c r="G127" s="301"/>
      <c r="H127" s="180">
        <v>139</v>
      </c>
      <c r="I127" s="181"/>
      <c r="J127" s="181"/>
      <c r="K127" s="178">
        <f t="shared" si="2"/>
        <v>0</v>
      </c>
      <c r="L127" s="182"/>
    </row>
    <row r="128" spans="2:12" ht="12.75">
      <c r="B128" s="179" t="s">
        <v>525</v>
      </c>
      <c r="C128" s="301" t="s">
        <v>526</v>
      </c>
      <c r="D128" s="301"/>
      <c r="E128" s="301"/>
      <c r="F128" s="301"/>
      <c r="G128" s="301"/>
      <c r="H128" s="180">
        <v>140</v>
      </c>
      <c r="I128" s="181"/>
      <c r="J128" s="181"/>
      <c r="K128" s="178">
        <f t="shared" si="2"/>
        <v>0</v>
      </c>
      <c r="L128" s="182"/>
    </row>
    <row r="129" spans="2:12" ht="12.75">
      <c r="B129" s="179" t="s">
        <v>527</v>
      </c>
      <c r="C129" s="301" t="s">
        <v>528</v>
      </c>
      <c r="D129" s="301"/>
      <c r="E129" s="301"/>
      <c r="F129" s="301"/>
      <c r="G129" s="301"/>
      <c r="H129" s="180">
        <v>141</v>
      </c>
      <c r="I129" s="181"/>
      <c r="J129" s="181"/>
      <c r="K129" s="178">
        <f t="shared" si="2"/>
        <v>0</v>
      </c>
      <c r="L129" s="182"/>
    </row>
    <row r="130" spans="2:12" ht="12.75">
      <c r="B130" s="179">
        <v>417</v>
      </c>
      <c r="C130" s="301" t="s">
        <v>529</v>
      </c>
      <c r="D130" s="301"/>
      <c r="E130" s="301"/>
      <c r="F130" s="301"/>
      <c r="G130" s="301"/>
      <c r="H130" s="180">
        <v>142</v>
      </c>
      <c r="I130" s="181"/>
      <c r="J130" s="181"/>
      <c r="K130" s="178">
        <f t="shared" si="2"/>
        <v>0</v>
      </c>
      <c r="L130" s="182"/>
    </row>
    <row r="131" spans="2:12" ht="12.75">
      <c r="B131" s="179">
        <v>419</v>
      </c>
      <c r="C131" s="301" t="s">
        <v>530</v>
      </c>
      <c r="D131" s="301"/>
      <c r="E131" s="301"/>
      <c r="F131" s="301"/>
      <c r="G131" s="301"/>
      <c r="H131" s="180">
        <v>143</v>
      </c>
      <c r="I131" s="181"/>
      <c r="J131" s="181"/>
      <c r="K131" s="178">
        <f t="shared" si="2"/>
        <v>0</v>
      </c>
      <c r="L131" s="182"/>
    </row>
    <row r="132" spans="2:12" ht="12.75">
      <c r="B132" s="176" t="s">
        <v>531</v>
      </c>
      <c r="C132" s="300" t="s">
        <v>532</v>
      </c>
      <c r="D132" s="300"/>
      <c r="E132" s="300"/>
      <c r="F132" s="300"/>
      <c r="G132" s="300"/>
      <c r="H132" s="177">
        <v>144</v>
      </c>
      <c r="I132" s="178">
        <f>I133+I138+I144+I145+I146+I147+I148+I149+I150+I151</f>
        <v>26464</v>
      </c>
      <c r="J132" s="178">
        <f>J133+J138+J144+J145+J146+J147+J148+J149+J150+J151</f>
        <v>0</v>
      </c>
      <c r="K132" s="178">
        <f>K133+K138+K144+K145+K146+K147+K148+K149+K150+K151</f>
        <v>26464</v>
      </c>
      <c r="L132" s="178">
        <f>L133+L138+L144+L145+L146+L147+L148+L149+L150+L151</f>
        <v>25709</v>
      </c>
    </row>
    <row r="133" spans="2:12" ht="12.75">
      <c r="B133" s="179">
        <v>42</v>
      </c>
      <c r="C133" s="301" t="s">
        <v>533</v>
      </c>
      <c r="D133" s="301"/>
      <c r="E133" s="301"/>
      <c r="F133" s="301"/>
      <c r="G133" s="301"/>
      <c r="H133" s="180">
        <v>145</v>
      </c>
      <c r="I133" s="181">
        <f>I134+I135+I136+I137</f>
        <v>0</v>
      </c>
      <c r="J133" s="181">
        <f>J134+J135+J136+J137</f>
        <v>0</v>
      </c>
      <c r="K133" s="178">
        <f aca="true" t="shared" si="3" ref="K133:K154">I133-J133</f>
        <v>0</v>
      </c>
      <c r="L133" s="181">
        <f>L134+L135+L136+L137</f>
        <v>0</v>
      </c>
    </row>
    <row r="134" spans="2:12" ht="12.75">
      <c r="B134" s="179" t="s">
        <v>534</v>
      </c>
      <c r="C134" s="301" t="s">
        <v>535</v>
      </c>
      <c r="D134" s="301"/>
      <c r="E134" s="301"/>
      <c r="F134" s="301"/>
      <c r="G134" s="301"/>
      <c r="H134" s="180">
        <v>146</v>
      </c>
      <c r="I134" s="184"/>
      <c r="J134" s="184"/>
      <c r="K134" s="178">
        <f t="shared" si="3"/>
        <v>0</v>
      </c>
      <c r="L134" s="182"/>
    </row>
    <row r="135" spans="2:12" ht="12.75">
      <c r="B135" s="179" t="s">
        <v>536</v>
      </c>
      <c r="C135" s="301" t="s">
        <v>537</v>
      </c>
      <c r="D135" s="301"/>
      <c r="E135" s="301"/>
      <c r="F135" s="301"/>
      <c r="G135" s="301"/>
      <c r="H135" s="180">
        <v>147</v>
      </c>
      <c r="I135" s="181"/>
      <c r="J135" s="181"/>
      <c r="K135" s="178">
        <f t="shared" si="3"/>
        <v>0</v>
      </c>
      <c r="L135" s="182"/>
    </row>
    <row r="136" spans="2:12" ht="12.75">
      <c r="B136" s="179">
        <v>426</v>
      </c>
      <c r="C136" s="301" t="s">
        <v>538</v>
      </c>
      <c r="D136" s="301"/>
      <c r="E136" s="301"/>
      <c r="F136" s="301"/>
      <c r="G136" s="301"/>
      <c r="H136" s="180">
        <v>148</v>
      </c>
      <c r="I136" s="181"/>
      <c r="J136" s="181"/>
      <c r="K136" s="178">
        <f t="shared" si="3"/>
        <v>0</v>
      </c>
      <c r="L136" s="182"/>
    </row>
    <row r="137" spans="2:12" ht="12.75">
      <c r="B137" s="179">
        <v>429</v>
      </c>
      <c r="C137" s="301" t="s">
        <v>539</v>
      </c>
      <c r="D137" s="301"/>
      <c r="E137" s="301"/>
      <c r="F137" s="301"/>
      <c r="G137" s="301"/>
      <c r="H137" s="180">
        <v>149</v>
      </c>
      <c r="I137" s="181"/>
      <c r="J137" s="181"/>
      <c r="K137" s="178">
        <f t="shared" si="3"/>
        <v>0</v>
      </c>
      <c r="L137" s="182"/>
    </row>
    <row r="138" spans="2:12" ht="12.75">
      <c r="B138" s="179">
        <v>43</v>
      </c>
      <c r="C138" s="301" t="s">
        <v>540</v>
      </c>
      <c r="D138" s="301"/>
      <c r="E138" s="301"/>
      <c r="F138" s="301"/>
      <c r="G138" s="301"/>
      <c r="H138" s="180">
        <v>150</v>
      </c>
      <c r="I138" s="181">
        <f>I139+I140+I141+I142+I143</f>
        <v>6099</v>
      </c>
      <c r="J138" s="181">
        <f>J139+J140+J141+J142+J143</f>
        <v>0</v>
      </c>
      <c r="K138" s="178">
        <f t="shared" si="3"/>
        <v>6099</v>
      </c>
      <c r="L138" s="181">
        <f>L139+L140+L141+L142+L143</f>
        <v>5217</v>
      </c>
    </row>
    <row r="139" spans="2:12" ht="12.75">
      <c r="B139" s="179">
        <v>430</v>
      </c>
      <c r="C139" s="301" t="s">
        <v>541</v>
      </c>
      <c r="D139" s="301"/>
      <c r="E139" s="301"/>
      <c r="F139" s="301"/>
      <c r="G139" s="301"/>
      <c r="H139" s="180">
        <v>151</v>
      </c>
      <c r="I139" s="181"/>
      <c r="J139" s="181"/>
      <c r="K139" s="178">
        <f t="shared" si="3"/>
        <v>0</v>
      </c>
      <c r="L139" s="182"/>
    </row>
    <row r="140" spans="2:12" ht="12.75">
      <c r="B140" s="179">
        <v>431</v>
      </c>
      <c r="C140" s="301" t="s">
        <v>542</v>
      </c>
      <c r="D140" s="301"/>
      <c r="E140" s="301"/>
      <c r="F140" s="301"/>
      <c r="G140" s="301"/>
      <c r="H140" s="180">
        <v>152</v>
      </c>
      <c r="I140" s="181"/>
      <c r="J140" s="181"/>
      <c r="K140" s="178">
        <f t="shared" si="3"/>
        <v>0</v>
      </c>
      <c r="L140" s="182"/>
    </row>
    <row r="141" spans="2:12" ht="12.75">
      <c r="B141" s="179" t="s">
        <v>543</v>
      </c>
      <c r="C141" s="301" t="s">
        <v>544</v>
      </c>
      <c r="D141" s="301"/>
      <c r="E141" s="301"/>
      <c r="F141" s="301"/>
      <c r="G141" s="301"/>
      <c r="H141" s="180">
        <v>153</v>
      </c>
      <c r="I141" s="181">
        <v>6099</v>
      </c>
      <c r="J141" s="181"/>
      <c r="K141" s="178">
        <f t="shared" si="3"/>
        <v>6099</v>
      </c>
      <c r="L141" s="182">
        <v>5217</v>
      </c>
    </row>
    <row r="142" spans="2:12" ht="12.75">
      <c r="B142" s="179">
        <v>435</v>
      </c>
      <c r="C142" s="301" t="s">
        <v>545</v>
      </c>
      <c r="D142" s="301"/>
      <c r="E142" s="301"/>
      <c r="F142" s="301"/>
      <c r="G142" s="301"/>
      <c r="H142" s="180">
        <v>154</v>
      </c>
      <c r="I142" s="181"/>
      <c r="J142" s="181"/>
      <c r="K142" s="178">
        <f t="shared" si="3"/>
        <v>0</v>
      </c>
      <c r="L142" s="182"/>
    </row>
    <row r="143" spans="2:12" ht="12.75">
      <c r="B143" s="179">
        <v>439</v>
      </c>
      <c r="C143" s="301" t="s">
        <v>546</v>
      </c>
      <c r="D143" s="301"/>
      <c r="E143" s="301"/>
      <c r="F143" s="301"/>
      <c r="G143" s="301"/>
      <c r="H143" s="180">
        <v>155</v>
      </c>
      <c r="I143" s="181"/>
      <c r="J143" s="181"/>
      <c r="K143" s="178">
        <f t="shared" si="3"/>
        <v>0</v>
      </c>
      <c r="L143" s="182"/>
    </row>
    <row r="144" spans="2:12" ht="12.75">
      <c r="B144" s="179" t="s">
        <v>547</v>
      </c>
      <c r="C144" s="301" t="s">
        <v>548</v>
      </c>
      <c r="D144" s="301"/>
      <c r="E144" s="301"/>
      <c r="F144" s="301"/>
      <c r="G144" s="301"/>
      <c r="H144" s="180">
        <v>156</v>
      </c>
      <c r="I144" s="181"/>
      <c r="J144" s="181"/>
      <c r="K144" s="178">
        <f t="shared" si="3"/>
        <v>0</v>
      </c>
      <c r="L144" s="182"/>
    </row>
    <row r="145" spans="2:12" ht="12.75">
      <c r="B145" s="179" t="s">
        <v>549</v>
      </c>
      <c r="C145" s="301" t="s">
        <v>550</v>
      </c>
      <c r="D145" s="301"/>
      <c r="E145" s="301"/>
      <c r="F145" s="301"/>
      <c r="G145" s="301"/>
      <c r="H145" s="180">
        <v>157</v>
      </c>
      <c r="I145" s="181">
        <v>181</v>
      </c>
      <c r="J145" s="181"/>
      <c r="K145" s="178">
        <f t="shared" si="3"/>
        <v>181</v>
      </c>
      <c r="L145" s="182">
        <v>0</v>
      </c>
    </row>
    <row r="146" spans="2:12" ht="12.75">
      <c r="B146" s="179" t="s">
        <v>551</v>
      </c>
      <c r="C146" s="301" t="s">
        <v>552</v>
      </c>
      <c r="D146" s="301"/>
      <c r="E146" s="301"/>
      <c r="F146" s="301"/>
      <c r="G146" s="301"/>
      <c r="H146" s="180">
        <v>158</v>
      </c>
      <c r="I146" s="181">
        <v>19783</v>
      </c>
      <c r="J146" s="181"/>
      <c r="K146" s="178">
        <f t="shared" si="3"/>
        <v>19783</v>
      </c>
      <c r="L146" s="182">
        <v>19783</v>
      </c>
    </row>
    <row r="147" spans="2:12" ht="12.75">
      <c r="B147" s="179" t="s">
        <v>553</v>
      </c>
      <c r="C147" s="301" t="s">
        <v>554</v>
      </c>
      <c r="D147" s="301"/>
      <c r="E147" s="301"/>
      <c r="F147" s="301"/>
      <c r="G147" s="301"/>
      <c r="H147" s="180">
        <v>159</v>
      </c>
      <c r="I147" s="181"/>
      <c r="J147" s="181"/>
      <c r="K147" s="178">
        <f t="shared" si="3"/>
        <v>0</v>
      </c>
      <c r="L147" s="182"/>
    </row>
    <row r="148" spans="2:12" ht="12.75">
      <c r="B148" s="179" t="s">
        <v>555</v>
      </c>
      <c r="C148" s="301" t="s">
        <v>556</v>
      </c>
      <c r="D148" s="301"/>
      <c r="E148" s="301"/>
      <c r="F148" s="301"/>
      <c r="G148" s="301"/>
      <c r="H148" s="180">
        <v>160</v>
      </c>
      <c r="I148" s="181">
        <v>401</v>
      </c>
      <c r="J148" s="181"/>
      <c r="K148" s="178">
        <f t="shared" si="3"/>
        <v>401</v>
      </c>
      <c r="L148" s="182">
        <v>709</v>
      </c>
    </row>
    <row r="149" spans="2:12" ht="12.75">
      <c r="B149" s="179">
        <v>481</v>
      </c>
      <c r="C149" s="301" t="s">
        <v>557</v>
      </c>
      <c r="D149" s="301"/>
      <c r="E149" s="301"/>
      <c r="F149" s="301"/>
      <c r="G149" s="301"/>
      <c r="H149" s="180">
        <v>161</v>
      </c>
      <c r="I149" s="181"/>
      <c r="J149" s="181"/>
      <c r="K149" s="178">
        <f t="shared" si="3"/>
        <v>0</v>
      </c>
      <c r="L149" s="182"/>
    </row>
    <row r="150" spans="2:12" ht="12.75">
      <c r="B150" s="179" t="s">
        <v>558</v>
      </c>
      <c r="C150" s="301" t="s">
        <v>559</v>
      </c>
      <c r="D150" s="301"/>
      <c r="E150" s="301"/>
      <c r="F150" s="301"/>
      <c r="G150" s="301"/>
      <c r="H150" s="180">
        <v>162</v>
      </c>
      <c r="I150" s="181"/>
      <c r="J150" s="181"/>
      <c r="K150" s="178">
        <f t="shared" si="3"/>
        <v>0</v>
      </c>
      <c r="L150" s="182"/>
    </row>
    <row r="151" spans="2:12" ht="12.75">
      <c r="B151" s="179">
        <v>495</v>
      </c>
      <c r="C151" s="301" t="s">
        <v>560</v>
      </c>
      <c r="D151" s="301"/>
      <c r="E151" s="301"/>
      <c r="F151" s="301"/>
      <c r="G151" s="301"/>
      <c r="H151" s="180">
        <v>163</v>
      </c>
      <c r="I151" s="181"/>
      <c r="J151" s="181"/>
      <c r="K151" s="178">
        <f t="shared" si="3"/>
        <v>0</v>
      </c>
      <c r="L151" s="182"/>
    </row>
    <row r="152" spans="2:12" ht="12.75">
      <c r="B152" s="176">
        <v>0</v>
      </c>
      <c r="C152" s="300" t="s">
        <v>561</v>
      </c>
      <c r="D152" s="300"/>
      <c r="E152" s="300"/>
      <c r="F152" s="300"/>
      <c r="G152" s="300"/>
      <c r="H152" s="177">
        <v>164</v>
      </c>
      <c r="I152" s="178">
        <f>I89+I123+I114</f>
        <v>8472013</v>
      </c>
      <c r="J152" s="178">
        <f>J89+J123+J114</f>
        <v>0</v>
      </c>
      <c r="K152" s="178">
        <f t="shared" si="3"/>
        <v>8472013</v>
      </c>
      <c r="L152" s="178">
        <f>L89+L123+L114</f>
        <v>8426782</v>
      </c>
    </row>
    <row r="153" spans="2:12" ht="12.75">
      <c r="B153" s="176" t="s">
        <v>562</v>
      </c>
      <c r="C153" s="300" t="s">
        <v>563</v>
      </c>
      <c r="D153" s="300"/>
      <c r="E153" s="300"/>
      <c r="F153" s="300"/>
      <c r="G153" s="300"/>
      <c r="H153" s="177">
        <v>165</v>
      </c>
      <c r="I153" s="178"/>
      <c r="J153" s="178"/>
      <c r="K153" s="178">
        <f t="shared" si="3"/>
        <v>0</v>
      </c>
      <c r="L153" s="183"/>
    </row>
    <row r="154" spans="2:12" ht="12.75">
      <c r="B154" s="176">
        <v>0</v>
      </c>
      <c r="C154" s="300" t="s">
        <v>564</v>
      </c>
      <c r="D154" s="300"/>
      <c r="E154" s="300"/>
      <c r="F154" s="300"/>
      <c r="G154" s="300"/>
      <c r="H154" s="177">
        <v>166</v>
      </c>
      <c r="I154" s="178">
        <f>I152+I153</f>
        <v>8472013</v>
      </c>
      <c r="J154" s="178">
        <f>J152+J153</f>
        <v>0</v>
      </c>
      <c r="K154" s="178">
        <f t="shared" si="3"/>
        <v>8472013</v>
      </c>
      <c r="L154" s="178">
        <f>L152+L153</f>
        <v>8426782</v>
      </c>
    </row>
    <row r="156" spans="2:12" ht="13.5" thickBot="1">
      <c r="B156" s="227" t="s">
        <v>157</v>
      </c>
      <c r="C156" s="228" t="s">
        <v>174</v>
      </c>
      <c r="G156" s="332" t="s">
        <v>160</v>
      </c>
      <c r="H156" s="333"/>
      <c r="I156" s="333"/>
      <c r="J156" s="334"/>
      <c r="K156" s="335"/>
      <c r="L156" s="335"/>
    </row>
    <row r="157" spans="2:12" ht="13.5" thickBot="1">
      <c r="B157" s="227" t="s">
        <v>158</v>
      </c>
      <c r="C157" s="258" t="s">
        <v>50</v>
      </c>
      <c r="E157" s="228" t="s">
        <v>159</v>
      </c>
      <c r="G157" s="332" t="s">
        <v>161</v>
      </c>
      <c r="H157" s="333"/>
      <c r="I157" s="333"/>
      <c r="J157" s="336" t="s">
        <v>186</v>
      </c>
      <c r="K157" s="337"/>
      <c r="L157" s="337"/>
    </row>
  </sheetData>
  <sheetProtection/>
  <mergeCells count="164">
    <mergeCell ref="G157:I157"/>
    <mergeCell ref="J156:L156"/>
    <mergeCell ref="J157:L157"/>
    <mergeCell ref="C154:G154"/>
    <mergeCell ref="G156:I156"/>
    <mergeCell ref="C153:G153"/>
    <mergeCell ref="C147:G147"/>
    <mergeCell ref="C148:G148"/>
    <mergeCell ref="C149:G149"/>
    <mergeCell ref="C150:G150"/>
    <mergeCell ref="J5:K5"/>
    <mergeCell ref="C144:G144"/>
    <mergeCell ref="C141:G141"/>
    <mergeCell ref="C142:G142"/>
    <mergeCell ref="C132:G132"/>
    <mergeCell ref="C133:G133"/>
    <mergeCell ref="C151:G151"/>
    <mergeCell ref="C152:G152"/>
    <mergeCell ref="J6:K6"/>
    <mergeCell ref="B12:L12"/>
    <mergeCell ref="I13:L13"/>
    <mergeCell ref="C145:G145"/>
    <mergeCell ref="C146:G146"/>
    <mergeCell ref="C139:G139"/>
    <mergeCell ref="C143:G143"/>
    <mergeCell ref="C140:G140"/>
    <mergeCell ref="J3:L3"/>
    <mergeCell ref="B10:L10"/>
    <mergeCell ref="B11:L11"/>
    <mergeCell ref="B4:D4"/>
    <mergeCell ref="B5:E5"/>
    <mergeCell ref="C6:D6"/>
    <mergeCell ref="C7:D7"/>
    <mergeCell ref="J4:K4"/>
    <mergeCell ref="C134:G134"/>
    <mergeCell ref="C135:G135"/>
    <mergeCell ref="C136:G136"/>
    <mergeCell ref="C137:G137"/>
    <mergeCell ref="C138:G138"/>
    <mergeCell ref="C128:G128"/>
    <mergeCell ref="C129:G129"/>
    <mergeCell ref="C130:G130"/>
    <mergeCell ref="C131:G131"/>
    <mergeCell ref="C124:G124"/>
    <mergeCell ref="C125:G125"/>
    <mergeCell ref="C126:G126"/>
    <mergeCell ref="C127:G127"/>
    <mergeCell ref="C120:G120"/>
    <mergeCell ref="C121:G121"/>
    <mergeCell ref="C122:G122"/>
    <mergeCell ref="C123:G123"/>
    <mergeCell ref="C116:G116"/>
    <mergeCell ref="C117:G117"/>
    <mergeCell ref="C118:G118"/>
    <mergeCell ref="C119:G119"/>
    <mergeCell ref="C112:G112"/>
    <mergeCell ref="C113:G113"/>
    <mergeCell ref="C114:G114"/>
    <mergeCell ref="C115:G115"/>
    <mergeCell ref="C108:G108"/>
    <mergeCell ref="C109:G109"/>
    <mergeCell ref="C110:G110"/>
    <mergeCell ref="C111:G111"/>
    <mergeCell ref="C104:G104"/>
    <mergeCell ref="C105:G105"/>
    <mergeCell ref="C106:G106"/>
    <mergeCell ref="C107:G107"/>
    <mergeCell ref="C100:G100"/>
    <mergeCell ref="C101:G101"/>
    <mergeCell ref="C102:G102"/>
    <mergeCell ref="C103:G103"/>
    <mergeCell ref="C96:G96"/>
    <mergeCell ref="C97:G97"/>
    <mergeCell ref="C98:G98"/>
    <mergeCell ref="C99:G99"/>
    <mergeCell ref="C92:G92"/>
    <mergeCell ref="C93:G93"/>
    <mergeCell ref="C94:G94"/>
    <mergeCell ref="C95:G95"/>
    <mergeCell ref="C88:G88"/>
    <mergeCell ref="C89:G89"/>
    <mergeCell ref="C90:G90"/>
    <mergeCell ref="C91:G91"/>
    <mergeCell ref="I85:J86"/>
    <mergeCell ref="K85:K86"/>
    <mergeCell ref="L85:L86"/>
    <mergeCell ref="C87:G87"/>
    <mergeCell ref="I87:J87"/>
    <mergeCell ref="C83:G83"/>
    <mergeCell ref="B85:B86"/>
    <mergeCell ref="C85:G86"/>
    <mergeCell ref="H85:H86"/>
    <mergeCell ref="C79:G79"/>
    <mergeCell ref="C80:G80"/>
    <mergeCell ref="C81:G81"/>
    <mergeCell ref="C82:G82"/>
    <mergeCell ref="C75:G75"/>
    <mergeCell ref="C76:G76"/>
    <mergeCell ref="C77:G77"/>
    <mergeCell ref="C78:G78"/>
    <mergeCell ref="C71:G71"/>
    <mergeCell ref="C72:G72"/>
    <mergeCell ref="C73:G73"/>
    <mergeCell ref="C74:G74"/>
    <mergeCell ref="C67:G67"/>
    <mergeCell ref="C68:G68"/>
    <mergeCell ref="C69:G69"/>
    <mergeCell ref="C70:G70"/>
    <mergeCell ref="C63:G63"/>
    <mergeCell ref="C64:G64"/>
    <mergeCell ref="C65:G65"/>
    <mergeCell ref="C66:G66"/>
    <mergeCell ref="C59:G59"/>
    <mergeCell ref="C60:G60"/>
    <mergeCell ref="C61:G61"/>
    <mergeCell ref="C62:G62"/>
    <mergeCell ref="C55:G55"/>
    <mergeCell ref="C56:G56"/>
    <mergeCell ref="C57:G57"/>
    <mergeCell ref="C58:G58"/>
    <mergeCell ref="C51:G51"/>
    <mergeCell ref="C52:G52"/>
    <mergeCell ref="C53:G53"/>
    <mergeCell ref="C54:G54"/>
    <mergeCell ref="C47:G47"/>
    <mergeCell ref="C48:G48"/>
    <mergeCell ref="C49:G49"/>
    <mergeCell ref="C50:G50"/>
    <mergeCell ref="C43:G43"/>
    <mergeCell ref="C44:G44"/>
    <mergeCell ref="C45:G45"/>
    <mergeCell ref="C46:G46"/>
    <mergeCell ref="C39:G39"/>
    <mergeCell ref="C40:G40"/>
    <mergeCell ref="C41:G41"/>
    <mergeCell ref="C42:G42"/>
    <mergeCell ref="C35:G35"/>
    <mergeCell ref="C36:G36"/>
    <mergeCell ref="C37:G37"/>
    <mergeCell ref="C38:G38"/>
    <mergeCell ref="C31:G31"/>
    <mergeCell ref="C32:G32"/>
    <mergeCell ref="C33:G33"/>
    <mergeCell ref="C34:G34"/>
    <mergeCell ref="C27:G27"/>
    <mergeCell ref="C28:G28"/>
    <mergeCell ref="C29:G29"/>
    <mergeCell ref="C30:G30"/>
    <mergeCell ref="C23:G23"/>
    <mergeCell ref="C24:G24"/>
    <mergeCell ref="C25:G25"/>
    <mergeCell ref="C26:G26"/>
    <mergeCell ref="C21:G21"/>
    <mergeCell ref="C22:G22"/>
    <mergeCell ref="L14:L15"/>
    <mergeCell ref="C16:G16"/>
    <mergeCell ref="C17:G17"/>
    <mergeCell ref="C18:G18"/>
    <mergeCell ref="B14:B15"/>
    <mergeCell ref="C14:G15"/>
    <mergeCell ref="H14:H15"/>
    <mergeCell ref="I14:K14"/>
    <mergeCell ref="C19:G19"/>
    <mergeCell ref="C20:G20"/>
  </mergeCells>
  <dataValidations count="3">
    <dataValidation type="whole" operator="notEqual" allowBlank="1" showInputMessage="1" showErrorMessage="1" prompt="Unose se vrijednosti u konvertibilnim markama, bez decimalnih mjesta. Dozvoljen je unos negativnih brojeva za AOP 110." errorTitle="Greška" error="Unose se vrijednosti u konvertibilnim markama, bez decimalnih mjesta. Dozvoljen je unos negativnih brojeva za AOP 110." sqref="L98">
      <formula1>0</formula1>
    </dataValidation>
    <dataValidation type="whole" operator="greaterThanOrEqual" allowBlank="1" showInputMessage="1" showErrorMessage="1" prompt="U ovo polje se ne unosi iznos.&#10;Polje se automatski računa u skladu sa formulom." errorTitle="Greška" error="Unose se vrijednosti u konvertibilnim markama, bez decimalnih mjesta. Nije dozvoljen unos negativnih brojeva." sqref="L56:L57 L83 I83:J83 I81:J81 I79:J79 K39:K63 K74:K83 K65:K72 I48:J49 K33:K37 K26:K31 I18:J19 L79 I73:L73 I64:L64 L81 I56:J57 L48:L49 L18:L19 I32:L32 I25:L25 K18:K24 I38:L38">
      <formula1>0</formula1>
    </dataValidation>
    <dataValidation type="whole" operator="greaterThanOrEqual" allowBlank="1" showInputMessage="1" showErrorMessage="1" errorTitle="Greška" error="Unose se vrijednosti u konvertibilnim markama, bez decimalnih mjesta. Nije dozvoljen unos negativnih brojeva." sqref="I20:J20 L153 L91:L97 L139:L151 L134:L137 L125:L131 L115:L122 L112:L113 L107:L110 L100:L105 L82 I82:J82 L80 I80:J80 L74:L78 I74:J78 L65:L72 I65:J72 L58:L63 I58:J63 L50:L55 I50:J55 L39:L47 I39:J47 L33:L37 I33:J37 L26:L31 I26:J31 L20:L24 I22:J24">
      <formula1>0</formula1>
    </dataValidation>
  </dataValidations>
  <printOptions/>
  <pageMargins left="0.2362204724409449" right="0.2362204724409449" top="0.28" bottom="0.34" header="0.25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35"/>
  <sheetViews>
    <sheetView zoomScalePageLayoutView="0" workbookViewId="0" topLeftCell="A49">
      <selection activeCell="C152" sqref="C152"/>
    </sheetView>
  </sheetViews>
  <sheetFormatPr defaultColWidth="9.140625" defaultRowHeight="12.75"/>
  <cols>
    <col min="1" max="1" width="0.85546875" style="0" customWidth="1"/>
    <col min="2" max="2" width="17.00390625" style="0" customWidth="1"/>
    <col min="3" max="3" width="59.00390625" style="0" customWidth="1"/>
    <col min="4" max="4" width="7.8515625" style="0" customWidth="1"/>
    <col min="5" max="5" width="7.28125" style="0" customWidth="1"/>
    <col min="6" max="6" width="8.140625" style="0" customWidth="1"/>
  </cols>
  <sheetData>
    <row r="2" spans="2:10" ht="12.75">
      <c r="B2" s="217" t="s">
        <v>149</v>
      </c>
      <c r="C2" s="348" t="s">
        <v>167</v>
      </c>
      <c r="D2" s="348"/>
      <c r="E2" s="219"/>
      <c r="H2" s="223" t="s">
        <v>155</v>
      </c>
      <c r="I2" s="225" t="s">
        <v>150</v>
      </c>
      <c r="J2" s="225"/>
    </row>
    <row r="3" spans="2:11" ht="12.75">
      <c r="B3" s="217" t="s">
        <v>151</v>
      </c>
      <c r="C3" s="348" t="s">
        <v>184</v>
      </c>
      <c r="D3" s="348"/>
      <c r="E3" s="220"/>
      <c r="H3" s="219"/>
      <c r="I3" s="322" t="s">
        <v>169</v>
      </c>
      <c r="J3" s="322"/>
      <c r="K3" s="322"/>
    </row>
    <row r="4" spans="2:11" ht="12.75">
      <c r="B4" s="325" t="s">
        <v>152</v>
      </c>
      <c r="C4" s="325"/>
      <c r="D4" s="325"/>
      <c r="E4" s="221"/>
      <c r="H4" s="219"/>
      <c r="I4" s="347" t="s">
        <v>156</v>
      </c>
      <c r="J4" s="347"/>
      <c r="K4" s="347"/>
    </row>
    <row r="5" spans="2:11" ht="12.75">
      <c r="B5" s="325"/>
      <c r="C5" s="325"/>
      <c r="D5" s="325"/>
      <c r="E5" s="221"/>
      <c r="H5" s="219"/>
      <c r="I5" s="347" t="s">
        <v>156</v>
      </c>
      <c r="J5" s="347"/>
      <c r="K5" s="347"/>
    </row>
    <row r="6" spans="2:11" ht="12.75">
      <c r="B6" s="326" t="s">
        <v>185</v>
      </c>
      <c r="C6" s="326"/>
      <c r="D6" s="326"/>
      <c r="E6" s="326"/>
      <c r="H6" s="219"/>
      <c r="I6" s="347" t="s">
        <v>156</v>
      </c>
      <c r="J6" s="347"/>
      <c r="K6" s="347"/>
    </row>
    <row r="7" spans="2:11" ht="13.5" thickBot="1">
      <c r="B7" s="217" t="s">
        <v>153</v>
      </c>
      <c r="C7" s="348" t="s">
        <v>5</v>
      </c>
      <c r="D7" s="348"/>
      <c r="E7" s="217"/>
      <c r="H7" s="219"/>
      <c r="I7" s="349" t="s">
        <v>156</v>
      </c>
      <c r="J7" s="349"/>
      <c r="K7" s="349"/>
    </row>
    <row r="8" spans="2:10" ht="12.75">
      <c r="B8" s="217" t="s">
        <v>154</v>
      </c>
      <c r="C8" s="348" t="s">
        <v>168</v>
      </c>
      <c r="D8" s="348"/>
      <c r="E8" s="222"/>
      <c r="H8" s="222"/>
      <c r="I8" s="224"/>
      <c r="J8" s="224"/>
    </row>
    <row r="10" spans="2:10" ht="15.75">
      <c r="B10" s="323" t="s">
        <v>162</v>
      </c>
      <c r="C10" s="323"/>
      <c r="D10" s="323"/>
      <c r="E10" s="323"/>
      <c r="F10" s="323"/>
      <c r="G10" s="323"/>
      <c r="H10" s="323"/>
      <c r="I10" s="323"/>
      <c r="J10" s="323"/>
    </row>
    <row r="11" spans="2:10" ht="12.75">
      <c r="B11" s="330" t="s">
        <v>163</v>
      </c>
      <c r="C11" s="330"/>
      <c r="D11" s="330"/>
      <c r="E11" s="330"/>
      <c r="F11" s="330"/>
      <c r="G11" s="330"/>
      <c r="H11" s="330"/>
      <c r="I11" s="330"/>
      <c r="J11" s="330"/>
    </row>
    <row r="12" spans="2:10" ht="12.75">
      <c r="B12" s="330" t="s">
        <v>118</v>
      </c>
      <c r="C12" s="330"/>
      <c r="D12" s="330"/>
      <c r="E12" s="330"/>
      <c r="F12" s="330"/>
      <c r="G12" s="330"/>
      <c r="H12" s="330"/>
      <c r="I12" s="330"/>
      <c r="J12" s="330"/>
    </row>
    <row r="13" spans="2:10" ht="12.75">
      <c r="B13" s="229"/>
      <c r="C13" s="229"/>
      <c r="D13" s="229"/>
      <c r="E13" s="229"/>
      <c r="F13" s="229"/>
      <c r="G13" s="229"/>
      <c r="H13" s="350"/>
      <c r="I13" s="350"/>
      <c r="J13" s="350"/>
    </row>
    <row r="14" spans="2:10" ht="12.75">
      <c r="B14" s="341" t="s">
        <v>353</v>
      </c>
      <c r="C14" s="299" t="s">
        <v>354</v>
      </c>
      <c r="D14" s="299"/>
      <c r="E14" s="299"/>
      <c r="F14" s="299"/>
      <c r="G14" s="299"/>
      <c r="H14" s="297" t="s">
        <v>355</v>
      </c>
      <c r="I14" s="299" t="s">
        <v>565</v>
      </c>
      <c r="J14" s="345"/>
    </row>
    <row r="15" spans="2:10" ht="25.5">
      <c r="B15" s="342"/>
      <c r="C15" s="343"/>
      <c r="D15" s="343"/>
      <c r="E15" s="343"/>
      <c r="F15" s="343"/>
      <c r="G15" s="343"/>
      <c r="H15" s="344"/>
      <c r="I15" s="20" t="s">
        <v>566</v>
      </c>
      <c r="J15" s="253" t="s">
        <v>567</v>
      </c>
    </row>
    <row r="16" spans="2:10" ht="12.75">
      <c r="B16" s="254">
        <v>1</v>
      </c>
      <c r="C16" s="346">
        <v>2</v>
      </c>
      <c r="D16" s="346"/>
      <c r="E16" s="346"/>
      <c r="F16" s="346"/>
      <c r="G16" s="346"/>
      <c r="H16" s="255">
        <v>3</v>
      </c>
      <c r="I16" s="255">
        <v>4</v>
      </c>
      <c r="J16" s="256">
        <v>5</v>
      </c>
    </row>
    <row r="17" spans="2:10" ht="12.75">
      <c r="B17" s="231">
        <v>0</v>
      </c>
      <c r="C17" s="338" t="s">
        <v>224</v>
      </c>
      <c r="D17" s="338"/>
      <c r="E17" s="338"/>
      <c r="F17" s="338"/>
      <c r="G17" s="338"/>
      <c r="H17" s="232">
        <v>0</v>
      </c>
      <c r="I17" s="233"/>
      <c r="J17" s="234"/>
    </row>
    <row r="18" spans="2:10" ht="12.75">
      <c r="B18" s="235">
        <v>0</v>
      </c>
      <c r="C18" s="339" t="s">
        <v>225</v>
      </c>
      <c r="D18" s="339"/>
      <c r="E18" s="339"/>
      <c r="F18" s="339"/>
      <c r="G18" s="339"/>
      <c r="H18" s="174">
        <v>201</v>
      </c>
      <c r="I18" s="186">
        <f>I19+I23+I27+I28-I29+I30-I31+I32</f>
        <v>310805</v>
      </c>
      <c r="J18" s="186">
        <f>J19+J23+J27+J28-J29+J30-J31+J32</f>
        <v>172918</v>
      </c>
    </row>
    <row r="19" spans="2:10" ht="12.75">
      <c r="B19" s="236">
        <v>60</v>
      </c>
      <c r="C19" s="340" t="s">
        <v>226</v>
      </c>
      <c r="D19" s="340"/>
      <c r="E19" s="340"/>
      <c r="F19" s="340"/>
      <c r="G19" s="340"/>
      <c r="H19" s="175">
        <v>202</v>
      </c>
      <c r="I19" s="188">
        <f>I20+I21+I22</f>
        <v>0</v>
      </c>
      <c r="J19" s="211">
        <v>0</v>
      </c>
    </row>
    <row r="20" spans="2:10" ht="12.75">
      <c r="B20" s="236">
        <v>600</v>
      </c>
      <c r="C20" s="340" t="s">
        <v>227</v>
      </c>
      <c r="D20" s="340"/>
      <c r="E20" s="340"/>
      <c r="F20" s="340"/>
      <c r="G20" s="340"/>
      <c r="H20" s="175">
        <v>203</v>
      </c>
      <c r="I20" s="187"/>
      <c r="J20" s="210"/>
    </row>
    <row r="21" spans="2:10" ht="12.75">
      <c r="B21" s="236" t="s">
        <v>228</v>
      </c>
      <c r="C21" s="340" t="s">
        <v>229</v>
      </c>
      <c r="D21" s="340"/>
      <c r="E21" s="340"/>
      <c r="F21" s="340"/>
      <c r="G21" s="340"/>
      <c r="H21" s="175">
        <v>204</v>
      </c>
      <c r="I21" s="187"/>
      <c r="J21" s="210"/>
    </row>
    <row r="22" spans="2:10" ht="12.75">
      <c r="B22" s="236">
        <v>604</v>
      </c>
      <c r="C22" s="340" t="s">
        <v>230</v>
      </c>
      <c r="D22" s="340"/>
      <c r="E22" s="340"/>
      <c r="F22" s="340"/>
      <c r="G22" s="340"/>
      <c r="H22" s="175">
        <v>205</v>
      </c>
      <c r="I22" s="187"/>
      <c r="J22" s="210"/>
    </row>
    <row r="23" spans="2:10" ht="12.75">
      <c r="B23" s="236">
        <v>61</v>
      </c>
      <c r="C23" s="340" t="s">
        <v>231</v>
      </c>
      <c r="D23" s="340"/>
      <c r="E23" s="340"/>
      <c r="F23" s="340"/>
      <c r="G23" s="340"/>
      <c r="H23" s="175">
        <v>206</v>
      </c>
      <c r="I23" s="188">
        <f>I24+I25+I26</f>
        <v>291821</v>
      </c>
      <c r="J23" s="211">
        <f>J24+J25+J26</f>
        <v>168994</v>
      </c>
    </row>
    <row r="24" spans="2:10" ht="12.75">
      <c r="B24" s="236">
        <v>610</v>
      </c>
      <c r="C24" s="340" t="s">
        <v>232</v>
      </c>
      <c r="D24" s="340"/>
      <c r="E24" s="340"/>
      <c r="F24" s="340"/>
      <c r="G24" s="340"/>
      <c r="H24" s="175">
        <v>207</v>
      </c>
      <c r="I24" s="187"/>
      <c r="J24" s="210"/>
    </row>
    <row r="25" spans="2:10" ht="12.75">
      <c r="B25" s="236" t="s">
        <v>233</v>
      </c>
      <c r="C25" s="340" t="s">
        <v>234</v>
      </c>
      <c r="D25" s="340"/>
      <c r="E25" s="340"/>
      <c r="F25" s="340"/>
      <c r="G25" s="340"/>
      <c r="H25" s="175">
        <v>208</v>
      </c>
      <c r="I25" s="187">
        <f>SUM('zaključni list '!G131)</f>
        <v>291821</v>
      </c>
      <c r="J25" s="210">
        <v>168994</v>
      </c>
    </row>
    <row r="26" spans="2:10" ht="12.75">
      <c r="B26" s="236">
        <v>614</v>
      </c>
      <c r="C26" s="340" t="s">
        <v>235</v>
      </c>
      <c r="D26" s="340"/>
      <c r="E26" s="340"/>
      <c r="F26" s="340"/>
      <c r="G26" s="340"/>
      <c r="H26" s="175">
        <v>209</v>
      </c>
      <c r="I26" s="187"/>
      <c r="J26" s="210"/>
    </row>
    <row r="27" spans="2:10" ht="12.75">
      <c r="B27" s="236">
        <v>62</v>
      </c>
      <c r="C27" s="340" t="s">
        <v>236</v>
      </c>
      <c r="D27" s="340"/>
      <c r="E27" s="340"/>
      <c r="F27" s="340"/>
      <c r="G27" s="340"/>
      <c r="H27" s="175">
        <v>210</v>
      </c>
      <c r="I27" s="187"/>
      <c r="J27" s="210"/>
    </row>
    <row r="28" spans="2:10" ht="12.75">
      <c r="B28" s="236">
        <v>630</v>
      </c>
      <c r="C28" s="340" t="s">
        <v>237</v>
      </c>
      <c r="D28" s="340"/>
      <c r="E28" s="340"/>
      <c r="F28" s="340"/>
      <c r="G28" s="340"/>
      <c r="H28" s="175">
        <v>211</v>
      </c>
      <c r="I28" s="187"/>
      <c r="J28" s="210"/>
    </row>
    <row r="29" spans="2:10" ht="12.75">
      <c r="B29" s="236">
        <v>631</v>
      </c>
      <c r="C29" s="340" t="s">
        <v>238</v>
      </c>
      <c r="D29" s="340"/>
      <c r="E29" s="340"/>
      <c r="F29" s="340"/>
      <c r="G29" s="340"/>
      <c r="H29" s="175">
        <v>212</v>
      </c>
      <c r="I29" s="187"/>
      <c r="J29" s="210"/>
    </row>
    <row r="30" spans="2:10" ht="12.75">
      <c r="B30" s="236" t="s">
        <v>239</v>
      </c>
      <c r="C30" s="340" t="s">
        <v>240</v>
      </c>
      <c r="D30" s="340"/>
      <c r="E30" s="340"/>
      <c r="F30" s="340"/>
      <c r="G30" s="340"/>
      <c r="H30" s="175">
        <v>213</v>
      </c>
      <c r="I30" s="187"/>
      <c r="J30" s="210"/>
    </row>
    <row r="31" spans="2:10" ht="12.75">
      <c r="B31" s="236" t="s">
        <v>241</v>
      </c>
      <c r="C31" s="340" t="s">
        <v>242</v>
      </c>
      <c r="D31" s="340"/>
      <c r="E31" s="340"/>
      <c r="F31" s="340"/>
      <c r="G31" s="340"/>
      <c r="H31" s="175">
        <v>214</v>
      </c>
      <c r="I31" s="187"/>
      <c r="J31" s="210"/>
    </row>
    <row r="32" spans="2:10" ht="12.75">
      <c r="B32" s="236" t="s">
        <v>243</v>
      </c>
      <c r="C32" s="340" t="s">
        <v>244</v>
      </c>
      <c r="D32" s="340"/>
      <c r="E32" s="340"/>
      <c r="F32" s="340"/>
      <c r="G32" s="340"/>
      <c r="H32" s="175">
        <v>215</v>
      </c>
      <c r="I32" s="187">
        <f>'zaključni list '!G132</f>
        <v>18984</v>
      </c>
      <c r="J32" s="210">
        <v>3924</v>
      </c>
    </row>
    <row r="33" spans="2:10" ht="12.75">
      <c r="B33" s="235">
        <v>0</v>
      </c>
      <c r="C33" s="339" t="s">
        <v>245</v>
      </c>
      <c r="D33" s="339"/>
      <c r="E33" s="339"/>
      <c r="F33" s="339"/>
      <c r="G33" s="339"/>
      <c r="H33" s="174">
        <v>216</v>
      </c>
      <c r="I33" s="186">
        <f>I34+I35+I36+I39+I40+I43+I44+I45</f>
        <v>289580</v>
      </c>
      <c r="J33" s="209">
        <f>J34+J35+J36+J39+J40+J43+J44+J45</f>
        <v>284087</v>
      </c>
    </row>
    <row r="34" spans="2:10" ht="12.75">
      <c r="B34" s="236" t="s">
        <v>246</v>
      </c>
      <c r="C34" s="340" t="s">
        <v>247</v>
      </c>
      <c r="D34" s="340"/>
      <c r="E34" s="340"/>
      <c r="F34" s="340"/>
      <c r="G34" s="340"/>
      <c r="H34" s="175">
        <v>217</v>
      </c>
      <c r="I34" s="187"/>
      <c r="J34" s="210"/>
    </row>
    <row r="35" spans="2:10" ht="12.75">
      <c r="B35" s="236" t="s">
        <v>248</v>
      </c>
      <c r="C35" s="340" t="s">
        <v>249</v>
      </c>
      <c r="D35" s="340"/>
      <c r="E35" s="340"/>
      <c r="F35" s="340"/>
      <c r="G35" s="340"/>
      <c r="H35" s="175">
        <v>218</v>
      </c>
      <c r="I35" s="187">
        <f>SUM('zaključni list '!G83)</f>
        <v>5946</v>
      </c>
      <c r="J35" s="210">
        <v>7638</v>
      </c>
    </row>
    <row r="36" spans="2:10" ht="12.75">
      <c r="B36" s="236">
        <v>52</v>
      </c>
      <c r="C36" s="340" t="s">
        <v>250</v>
      </c>
      <c r="D36" s="340"/>
      <c r="E36" s="340"/>
      <c r="F36" s="340"/>
      <c r="G36" s="340"/>
      <c r="H36" s="175">
        <v>219</v>
      </c>
      <c r="I36" s="188">
        <f>I37+I38</f>
        <v>200138</v>
      </c>
      <c r="J36" s="211">
        <f>J37+J38</f>
        <v>190811</v>
      </c>
    </row>
    <row r="37" spans="2:10" ht="12.75">
      <c r="B37" s="236" t="s">
        <v>251</v>
      </c>
      <c r="C37" s="340" t="s">
        <v>252</v>
      </c>
      <c r="D37" s="340"/>
      <c r="E37" s="340"/>
      <c r="F37" s="340"/>
      <c r="G37" s="340"/>
      <c r="H37" s="175">
        <v>220</v>
      </c>
      <c r="I37" s="187">
        <f>'zaključni list '!G87</f>
        <v>200138</v>
      </c>
      <c r="J37" s="210">
        <v>184376</v>
      </c>
    </row>
    <row r="38" spans="2:10" ht="12.75">
      <c r="B38" s="236" t="s">
        <v>253</v>
      </c>
      <c r="C38" s="340" t="s">
        <v>254</v>
      </c>
      <c r="D38" s="340"/>
      <c r="E38" s="340"/>
      <c r="F38" s="340"/>
      <c r="G38" s="340"/>
      <c r="H38" s="175">
        <v>221</v>
      </c>
      <c r="I38" s="187">
        <f>SUM('zaključni list '!G88)</f>
        <v>0</v>
      </c>
      <c r="J38" s="210">
        <v>6435</v>
      </c>
    </row>
    <row r="39" spans="2:10" ht="12.75">
      <c r="B39" s="236" t="s">
        <v>255</v>
      </c>
      <c r="C39" s="340" t="s">
        <v>256</v>
      </c>
      <c r="D39" s="340"/>
      <c r="E39" s="340"/>
      <c r="F39" s="340"/>
      <c r="G39" s="340"/>
      <c r="H39" s="175">
        <v>222</v>
      </c>
      <c r="I39" s="187">
        <f>'zaključni list '!G98</f>
        <v>26938</v>
      </c>
      <c r="J39" s="210">
        <v>29124</v>
      </c>
    </row>
    <row r="40" spans="2:10" ht="12.75">
      <c r="B40" s="236">
        <v>54</v>
      </c>
      <c r="C40" s="340" t="s">
        <v>257</v>
      </c>
      <c r="D40" s="340"/>
      <c r="E40" s="340"/>
      <c r="F40" s="340"/>
      <c r="G40" s="340"/>
      <c r="H40" s="175">
        <v>223</v>
      </c>
      <c r="I40" s="188">
        <f>I41+I42</f>
        <v>0</v>
      </c>
      <c r="J40" s="211">
        <f>J41+J42</f>
        <v>0</v>
      </c>
    </row>
    <row r="41" spans="2:10" ht="12.75">
      <c r="B41" s="236">
        <v>540</v>
      </c>
      <c r="C41" s="340" t="s">
        <v>258</v>
      </c>
      <c r="D41" s="340"/>
      <c r="E41" s="340"/>
      <c r="F41" s="340"/>
      <c r="G41" s="340"/>
      <c r="H41" s="175">
        <v>224</v>
      </c>
      <c r="I41" s="187">
        <v>0</v>
      </c>
      <c r="J41" s="210"/>
    </row>
    <row r="42" spans="2:10" ht="12.75">
      <c r="B42" s="236">
        <v>541</v>
      </c>
      <c r="C42" s="340" t="s">
        <v>259</v>
      </c>
      <c r="D42" s="340"/>
      <c r="E42" s="340"/>
      <c r="F42" s="340"/>
      <c r="G42" s="340"/>
      <c r="H42" s="175">
        <v>225</v>
      </c>
      <c r="I42" s="187">
        <v>0</v>
      </c>
      <c r="J42" s="210"/>
    </row>
    <row r="43" spans="2:10" ht="12.75">
      <c r="B43" s="236" t="s">
        <v>260</v>
      </c>
      <c r="C43" s="340" t="s">
        <v>261</v>
      </c>
      <c r="D43" s="340"/>
      <c r="E43" s="340"/>
      <c r="F43" s="340"/>
      <c r="G43" s="340"/>
      <c r="H43" s="175">
        <v>226</v>
      </c>
      <c r="I43" s="187">
        <v>50235</v>
      </c>
      <c r="J43" s="210">
        <v>50614</v>
      </c>
    </row>
    <row r="44" spans="2:10" ht="12.75">
      <c r="B44" s="236">
        <v>555</v>
      </c>
      <c r="C44" s="340" t="s">
        <v>262</v>
      </c>
      <c r="D44" s="340"/>
      <c r="E44" s="340"/>
      <c r="F44" s="340"/>
      <c r="G44" s="340"/>
      <c r="H44" s="175">
        <v>227</v>
      </c>
      <c r="I44" s="187">
        <v>6183</v>
      </c>
      <c r="J44" s="210">
        <v>5691</v>
      </c>
    </row>
    <row r="45" spans="2:10" ht="12.75">
      <c r="B45" s="236">
        <v>556</v>
      </c>
      <c r="C45" s="340" t="s">
        <v>263</v>
      </c>
      <c r="D45" s="340"/>
      <c r="E45" s="340"/>
      <c r="F45" s="340"/>
      <c r="G45" s="340"/>
      <c r="H45" s="175">
        <v>228</v>
      </c>
      <c r="I45" s="187">
        <v>140</v>
      </c>
      <c r="J45" s="210">
        <v>209</v>
      </c>
    </row>
    <row r="46" spans="2:10" ht="12.75">
      <c r="B46" s="235">
        <v>0</v>
      </c>
      <c r="C46" s="339" t="s">
        <v>264</v>
      </c>
      <c r="D46" s="339"/>
      <c r="E46" s="339"/>
      <c r="F46" s="339"/>
      <c r="G46" s="339"/>
      <c r="H46" s="174">
        <v>229</v>
      </c>
      <c r="I46" s="186">
        <f>I18-I33</f>
        <v>21225</v>
      </c>
      <c r="J46" s="209"/>
    </row>
    <row r="47" spans="2:10" ht="12.75">
      <c r="B47" s="235">
        <v>0</v>
      </c>
      <c r="C47" s="339" t="s">
        <v>265</v>
      </c>
      <c r="D47" s="339"/>
      <c r="E47" s="339"/>
      <c r="F47" s="339"/>
      <c r="G47" s="339"/>
      <c r="H47" s="174">
        <v>230</v>
      </c>
      <c r="I47" s="186">
        <v>0</v>
      </c>
      <c r="J47" s="186">
        <f>J33-J18</f>
        <v>111169</v>
      </c>
    </row>
    <row r="48" spans="2:10" ht="12.75">
      <c r="B48" s="235">
        <v>0</v>
      </c>
      <c r="C48" s="339" t="s">
        <v>266</v>
      </c>
      <c r="D48" s="339"/>
      <c r="E48" s="339"/>
      <c r="F48" s="339"/>
      <c r="G48" s="339"/>
      <c r="H48" s="174">
        <v>0</v>
      </c>
      <c r="I48" s="186"/>
      <c r="J48" s="209"/>
    </row>
    <row r="49" spans="2:10" ht="12.75">
      <c r="B49" s="235">
        <v>66</v>
      </c>
      <c r="C49" s="339" t="s">
        <v>267</v>
      </c>
      <c r="D49" s="339"/>
      <c r="E49" s="339"/>
      <c r="F49" s="339"/>
      <c r="G49" s="339"/>
      <c r="H49" s="174">
        <v>231</v>
      </c>
      <c r="I49" s="186">
        <f>I50+I51+I52+I53+I54+I55</f>
        <v>625455</v>
      </c>
      <c r="J49" s="186">
        <f>J50+J51+J52+J53+J54+J55</f>
        <v>567955</v>
      </c>
    </row>
    <row r="50" spans="2:10" ht="12.75">
      <c r="B50" s="236">
        <v>660</v>
      </c>
      <c r="C50" s="340" t="s">
        <v>268</v>
      </c>
      <c r="D50" s="340"/>
      <c r="E50" s="340"/>
      <c r="F50" s="340"/>
      <c r="G50" s="340"/>
      <c r="H50" s="175">
        <v>232</v>
      </c>
      <c r="I50" s="187"/>
      <c r="J50" s="210"/>
    </row>
    <row r="51" spans="2:10" ht="12.75">
      <c r="B51" s="236">
        <v>661</v>
      </c>
      <c r="C51" s="340" t="s">
        <v>269</v>
      </c>
      <c r="D51" s="340"/>
      <c r="E51" s="340"/>
      <c r="F51" s="340"/>
      <c r="G51" s="340"/>
      <c r="H51" s="175">
        <v>233</v>
      </c>
      <c r="I51" s="187">
        <f>'zaključni list '!G133+'zaključni list '!G134</f>
        <v>23865</v>
      </c>
      <c r="J51" s="210">
        <v>17296</v>
      </c>
    </row>
    <row r="52" spans="2:10" ht="12.75">
      <c r="B52" s="236">
        <v>662</v>
      </c>
      <c r="C52" s="340" t="s">
        <v>270</v>
      </c>
      <c r="D52" s="340"/>
      <c r="E52" s="340"/>
      <c r="F52" s="340"/>
      <c r="G52" s="340"/>
      <c r="H52" s="175">
        <v>234</v>
      </c>
      <c r="I52" s="187"/>
      <c r="J52" s="210"/>
    </row>
    <row r="53" spans="2:10" ht="12.75">
      <c r="B53" s="236">
        <v>663</v>
      </c>
      <c r="C53" s="340" t="s">
        <v>271</v>
      </c>
      <c r="D53" s="340"/>
      <c r="E53" s="340"/>
      <c r="F53" s="340"/>
      <c r="G53" s="340"/>
      <c r="H53" s="175">
        <v>235</v>
      </c>
      <c r="I53" s="187"/>
      <c r="J53" s="210"/>
    </row>
    <row r="54" spans="2:10" ht="12.75">
      <c r="B54" s="236">
        <v>664</v>
      </c>
      <c r="C54" s="340" t="s">
        <v>272</v>
      </c>
      <c r="D54" s="340"/>
      <c r="E54" s="340"/>
      <c r="F54" s="340"/>
      <c r="G54" s="340"/>
      <c r="H54" s="175">
        <v>236</v>
      </c>
      <c r="I54" s="187"/>
      <c r="J54" s="210"/>
    </row>
    <row r="55" spans="2:10" ht="12.75">
      <c r="B55" s="236">
        <v>669</v>
      </c>
      <c r="C55" s="340" t="s">
        <v>273</v>
      </c>
      <c r="D55" s="340"/>
      <c r="E55" s="340"/>
      <c r="F55" s="340"/>
      <c r="G55" s="340"/>
      <c r="H55" s="175">
        <v>237</v>
      </c>
      <c r="I55" s="187">
        <f>SUM('zaključni list '!G135)</f>
        <v>601590</v>
      </c>
      <c r="J55" s="210">
        <v>550659</v>
      </c>
    </row>
    <row r="56" spans="2:10" ht="12.75">
      <c r="B56" s="235">
        <v>56</v>
      </c>
      <c r="C56" s="339" t="s">
        <v>274</v>
      </c>
      <c r="D56" s="339"/>
      <c r="E56" s="339"/>
      <c r="F56" s="339"/>
      <c r="G56" s="339"/>
      <c r="H56" s="174">
        <v>238</v>
      </c>
      <c r="I56" s="186">
        <f>I57+I58+I59+I60+I61</f>
        <v>0</v>
      </c>
      <c r="J56" s="186">
        <f>J57+J58+J59+J60+J61</f>
        <v>177</v>
      </c>
    </row>
    <row r="57" spans="2:10" ht="12.75">
      <c r="B57" s="236">
        <v>560</v>
      </c>
      <c r="C57" s="340" t="s">
        <v>275</v>
      </c>
      <c r="D57" s="340"/>
      <c r="E57" s="340"/>
      <c r="F57" s="340"/>
      <c r="G57" s="340"/>
      <c r="H57" s="175">
        <v>239</v>
      </c>
      <c r="I57" s="187"/>
      <c r="J57" s="210"/>
    </row>
    <row r="58" spans="2:10" ht="12.75">
      <c r="B58" s="236">
        <v>561</v>
      </c>
      <c r="C58" s="340" t="s">
        <v>276</v>
      </c>
      <c r="D58" s="340"/>
      <c r="E58" s="340"/>
      <c r="F58" s="340"/>
      <c r="G58" s="340"/>
      <c r="H58" s="175">
        <v>240</v>
      </c>
      <c r="I58" s="187"/>
      <c r="J58" s="210"/>
    </row>
    <row r="59" spans="2:10" ht="12.75">
      <c r="B59" s="236">
        <v>562</v>
      </c>
      <c r="C59" s="340" t="s">
        <v>277</v>
      </c>
      <c r="D59" s="340"/>
      <c r="E59" s="340"/>
      <c r="F59" s="340"/>
      <c r="G59" s="340"/>
      <c r="H59" s="175">
        <v>241</v>
      </c>
      <c r="I59" s="187"/>
      <c r="J59" s="210"/>
    </row>
    <row r="60" spans="2:10" ht="12.75">
      <c r="B60" s="236">
        <v>563</v>
      </c>
      <c r="C60" s="340" t="s">
        <v>278</v>
      </c>
      <c r="D60" s="340"/>
      <c r="E60" s="340"/>
      <c r="F60" s="340"/>
      <c r="G60" s="340"/>
      <c r="H60" s="175">
        <v>242</v>
      </c>
      <c r="I60" s="187"/>
      <c r="J60" s="210"/>
    </row>
    <row r="61" spans="2:10" ht="12.75">
      <c r="B61" s="236">
        <v>569</v>
      </c>
      <c r="C61" s="340" t="s">
        <v>279</v>
      </c>
      <c r="D61" s="340"/>
      <c r="E61" s="340"/>
      <c r="F61" s="340"/>
      <c r="G61" s="340"/>
      <c r="H61" s="175">
        <v>243</v>
      </c>
      <c r="I61" s="187"/>
      <c r="J61" s="210">
        <v>177</v>
      </c>
    </row>
    <row r="62" spans="2:10" ht="12.75">
      <c r="B62" s="235">
        <v>0</v>
      </c>
      <c r="C62" s="339" t="s">
        <v>280</v>
      </c>
      <c r="D62" s="339"/>
      <c r="E62" s="339"/>
      <c r="F62" s="339"/>
      <c r="G62" s="339"/>
      <c r="H62" s="174">
        <v>244</v>
      </c>
      <c r="I62" s="186">
        <f>I46+I49-I56-I47</f>
        <v>646680</v>
      </c>
      <c r="J62" s="186">
        <f>J46+J49-J56-J47</f>
        <v>456609</v>
      </c>
    </row>
    <row r="63" spans="2:10" ht="12.75">
      <c r="B63" s="235">
        <v>0</v>
      </c>
      <c r="C63" s="339" t="s">
        <v>281</v>
      </c>
      <c r="D63" s="339"/>
      <c r="E63" s="339"/>
      <c r="F63" s="339"/>
      <c r="G63" s="339"/>
      <c r="H63" s="174">
        <v>245</v>
      </c>
      <c r="I63" s="186">
        <v>0</v>
      </c>
      <c r="J63" s="209">
        <v>0</v>
      </c>
    </row>
    <row r="64" spans="2:10" ht="12.75">
      <c r="B64" s="235">
        <v>0</v>
      </c>
      <c r="C64" s="339" t="s">
        <v>282</v>
      </c>
      <c r="D64" s="339"/>
      <c r="E64" s="339"/>
      <c r="F64" s="339"/>
      <c r="G64" s="339"/>
      <c r="H64" s="174">
        <v>0</v>
      </c>
      <c r="I64" s="186"/>
      <c r="J64" s="209"/>
    </row>
    <row r="65" spans="2:10" ht="12.75">
      <c r="B65" s="235">
        <v>67</v>
      </c>
      <c r="C65" s="339" t="s">
        <v>283</v>
      </c>
      <c r="D65" s="339"/>
      <c r="E65" s="339"/>
      <c r="F65" s="339"/>
      <c r="G65" s="339"/>
      <c r="H65" s="174">
        <v>246</v>
      </c>
      <c r="I65" s="186">
        <f>I66+I67+I68+I69+I70+I71+I72+I73+I74+I75</f>
        <v>0</v>
      </c>
      <c r="J65" s="186">
        <f>J66+J67+J68+J69+J70+J71+J72+J73+J74+J75</f>
        <v>150</v>
      </c>
    </row>
    <row r="66" spans="2:10" ht="12.75">
      <c r="B66" s="236">
        <v>670</v>
      </c>
      <c r="C66" s="340" t="s">
        <v>284</v>
      </c>
      <c r="D66" s="340"/>
      <c r="E66" s="340"/>
      <c r="F66" s="340"/>
      <c r="G66" s="340"/>
      <c r="H66" s="175">
        <v>247</v>
      </c>
      <c r="I66" s="187"/>
      <c r="J66" s="210">
        <v>150</v>
      </c>
    </row>
    <row r="67" spans="2:10" ht="12.75">
      <c r="B67" s="236">
        <v>671</v>
      </c>
      <c r="C67" s="340" t="s">
        <v>285</v>
      </c>
      <c r="D67" s="340"/>
      <c r="E67" s="340"/>
      <c r="F67" s="340"/>
      <c r="G67" s="340"/>
      <c r="H67" s="175">
        <v>248</v>
      </c>
      <c r="I67" s="187"/>
      <c r="J67" s="210"/>
    </row>
    <row r="68" spans="2:10" ht="12.75">
      <c r="B68" s="236">
        <v>672</v>
      </c>
      <c r="C68" s="340" t="s">
        <v>286</v>
      </c>
      <c r="D68" s="340"/>
      <c r="E68" s="340"/>
      <c r="F68" s="340"/>
      <c r="G68" s="340"/>
      <c r="H68" s="175">
        <v>249</v>
      </c>
      <c r="I68" s="187"/>
      <c r="J68" s="210"/>
    </row>
    <row r="69" spans="2:10" ht="12.75">
      <c r="B69" s="236">
        <v>673</v>
      </c>
      <c r="C69" s="340" t="s">
        <v>287</v>
      </c>
      <c r="D69" s="340"/>
      <c r="E69" s="340"/>
      <c r="F69" s="340"/>
      <c r="G69" s="340"/>
      <c r="H69" s="175">
        <v>250</v>
      </c>
      <c r="I69" s="187"/>
      <c r="J69" s="210"/>
    </row>
    <row r="70" spans="2:10" ht="12.75">
      <c r="B70" s="236">
        <v>674</v>
      </c>
      <c r="C70" s="340" t="s">
        <v>288</v>
      </c>
      <c r="D70" s="340"/>
      <c r="E70" s="340"/>
      <c r="F70" s="340"/>
      <c r="G70" s="340"/>
      <c r="H70" s="175">
        <v>251</v>
      </c>
      <c r="I70" s="187"/>
      <c r="J70" s="210"/>
    </row>
    <row r="71" spans="2:10" ht="12.75">
      <c r="B71" s="236">
        <v>675</v>
      </c>
      <c r="C71" s="340" t="s">
        <v>289</v>
      </c>
      <c r="D71" s="340"/>
      <c r="E71" s="340"/>
      <c r="F71" s="340"/>
      <c r="G71" s="340"/>
      <c r="H71" s="175">
        <v>252</v>
      </c>
      <c r="I71" s="187"/>
      <c r="J71" s="210"/>
    </row>
    <row r="72" spans="2:10" ht="12.75">
      <c r="B72" s="236">
        <v>676</v>
      </c>
      <c r="C72" s="340" t="s">
        <v>290</v>
      </c>
      <c r="D72" s="340"/>
      <c r="E72" s="340"/>
      <c r="F72" s="340"/>
      <c r="G72" s="340"/>
      <c r="H72" s="175">
        <v>253</v>
      </c>
      <c r="I72" s="187"/>
      <c r="J72" s="210"/>
    </row>
    <row r="73" spans="2:10" ht="12.75">
      <c r="B73" s="236">
        <v>677</v>
      </c>
      <c r="C73" s="340" t="s">
        <v>291</v>
      </c>
      <c r="D73" s="340"/>
      <c r="E73" s="340"/>
      <c r="F73" s="340"/>
      <c r="G73" s="340"/>
      <c r="H73" s="175">
        <v>254</v>
      </c>
      <c r="I73" s="187"/>
      <c r="J73" s="210"/>
    </row>
    <row r="74" spans="2:10" ht="12.75">
      <c r="B74" s="236">
        <v>678</v>
      </c>
      <c r="C74" s="340" t="s">
        <v>292</v>
      </c>
      <c r="D74" s="340"/>
      <c r="E74" s="340"/>
      <c r="F74" s="340"/>
      <c r="G74" s="340"/>
      <c r="H74" s="175">
        <v>255</v>
      </c>
      <c r="I74" s="187"/>
      <c r="J74" s="210"/>
    </row>
    <row r="75" spans="2:10" ht="12.75">
      <c r="B75" s="236">
        <v>679</v>
      </c>
      <c r="C75" s="340" t="s">
        <v>293</v>
      </c>
      <c r="D75" s="340"/>
      <c r="E75" s="340"/>
      <c r="F75" s="340"/>
      <c r="G75" s="340"/>
      <c r="H75" s="175">
        <v>256</v>
      </c>
      <c r="I75" s="187"/>
      <c r="J75" s="210"/>
    </row>
    <row r="76" spans="2:10" ht="12.75">
      <c r="B76" s="235">
        <v>57</v>
      </c>
      <c r="C76" s="339" t="s">
        <v>294</v>
      </c>
      <c r="D76" s="339"/>
      <c r="E76" s="339"/>
      <c r="F76" s="339"/>
      <c r="G76" s="339"/>
      <c r="H76" s="174">
        <v>257</v>
      </c>
      <c r="I76" s="186">
        <f>I77+I78+I79+I80+I81+I82+I83+I84+I85+I86</f>
        <v>0</v>
      </c>
      <c r="J76" s="209">
        <f>J77+J78+J79+J80+J81+J82+J83+J84+J85+J86</f>
        <v>0</v>
      </c>
    </row>
    <row r="77" spans="2:10" ht="12.75">
      <c r="B77" s="236">
        <v>570</v>
      </c>
      <c r="C77" s="340" t="s">
        <v>295</v>
      </c>
      <c r="D77" s="340"/>
      <c r="E77" s="340"/>
      <c r="F77" s="340"/>
      <c r="G77" s="340"/>
      <c r="H77" s="175">
        <v>258</v>
      </c>
      <c r="I77" s="187"/>
      <c r="J77" s="210"/>
    </row>
    <row r="78" spans="2:10" ht="12.75">
      <c r="B78" s="236">
        <v>571</v>
      </c>
      <c r="C78" s="340" t="s">
        <v>296</v>
      </c>
      <c r="D78" s="340"/>
      <c r="E78" s="340"/>
      <c r="F78" s="340"/>
      <c r="G78" s="340"/>
      <c r="H78" s="175">
        <v>259</v>
      </c>
      <c r="I78" s="187"/>
      <c r="J78" s="210"/>
    </row>
    <row r="79" spans="2:10" ht="12.75">
      <c r="B79" s="236">
        <v>572</v>
      </c>
      <c r="C79" s="340" t="s">
        <v>297</v>
      </c>
      <c r="D79" s="340"/>
      <c r="E79" s="340"/>
      <c r="F79" s="340"/>
      <c r="G79" s="340"/>
      <c r="H79" s="175">
        <v>260</v>
      </c>
      <c r="I79" s="187"/>
      <c r="J79" s="210"/>
    </row>
    <row r="80" spans="2:10" ht="12.75">
      <c r="B80" s="236">
        <v>573</v>
      </c>
      <c r="C80" s="340" t="s">
        <v>298</v>
      </c>
      <c r="D80" s="340"/>
      <c r="E80" s="340"/>
      <c r="F80" s="340"/>
      <c r="G80" s="340"/>
      <c r="H80" s="175">
        <v>261</v>
      </c>
      <c r="I80" s="187"/>
      <c r="J80" s="210"/>
    </row>
    <row r="81" spans="2:10" ht="12.75">
      <c r="B81" s="236">
        <v>574</v>
      </c>
      <c r="C81" s="340" t="s">
        <v>299</v>
      </c>
      <c r="D81" s="340"/>
      <c r="E81" s="340"/>
      <c r="F81" s="340"/>
      <c r="G81" s="340"/>
      <c r="H81" s="175">
        <v>262</v>
      </c>
      <c r="I81" s="187"/>
      <c r="J81" s="210"/>
    </row>
    <row r="82" spans="2:10" ht="12.75">
      <c r="B82" s="236">
        <v>575</v>
      </c>
      <c r="C82" s="340" t="s">
        <v>300</v>
      </c>
      <c r="D82" s="340"/>
      <c r="E82" s="340"/>
      <c r="F82" s="340"/>
      <c r="G82" s="340"/>
      <c r="H82" s="175">
        <v>263</v>
      </c>
      <c r="I82" s="187"/>
      <c r="J82" s="210"/>
    </row>
    <row r="83" spans="2:10" ht="12.75">
      <c r="B83" s="236">
        <v>576</v>
      </c>
      <c r="C83" s="340" t="s">
        <v>301</v>
      </c>
      <c r="D83" s="340"/>
      <c r="E83" s="340"/>
      <c r="F83" s="340"/>
      <c r="G83" s="340"/>
      <c r="H83" s="175">
        <v>264</v>
      </c>
      <c r="I83" s="187"/>
      <c r="J83" s="210"/>
    </row>
    <row r="84" spans="2:10" ht="12.75">
      <c r="B84" s="236">
        <v>577</v>
      </c>
      <c r="C84" s="340" t="s">
        <v>302</v>
      </c>
      <c r="D84" s="340"/>
      <c r="E84" s="340"/>
      <c r="F84" s="340"/>
      <c r="G84" s="340"/>
      <c r="H84" s="175">
        <v>265</v>
      </c>
      <c r="I84" s="187"/>
      <c r="J84" s="210"/>
    </row>
    <row r="85" spans="2:10" ht="12.75">
      <c r="B85" s="236">
        <v>578</v>
      </c>
      <c r="C85" s="340" t="s">
        <v>303</v>
      </c>
      <c r="D85" s="340"/>
      <c r="E85" s="340"/>
      <c r="F85" s="340"/>
      <c r="G85" s="340"/>
      <c r="H85" s="175">
        <v>266</v>
      </c>
      <c r="I85" s="187"/>
      <c r="J85" s="210"/>
    </row>
    <row r="86" spans="2:10" ht="12.75">
      <c r="B86" s="236">
        <v>579</v>
      </c>
      <c r="C86" s="340" t="s">
        <v>304</v>
      </c>
      <c r="D86" s="340"/>
      <c r="E86" s="340"/>
      <c r="F86" s="340"/>
      <c r="G86" s="340"/>
      <c r="H86" s="175">
        <v>267</v>
      </c>
      <c r="I86" s="187"/>
      <c r="J86" s="210"/>
    </row>
    <row r="87" spans="2:10" ht="12.75">
      <c r="B87" s="235">
        <v>0</v>
      </c>
      <c r="C87" s="339" t="s">
        <v>305</v>
      </c>
      <c r="D87" s="339"/>
      <c r="E87" s="339"/>
      <c r="F87" s="339"/>
      <c r="G87" s="339"/>
      <c r="H87" s="174">
        <v>268</v>
      </c>
      <c r="I87" s="186">
        <f>SUM(I65-I76)</f>
        <v>0</v>
      </c>
      <c r="J87" s="186">
        <f>SUM(J65-J76)</f>
        <v>150</v>
      </c>
    </row>
    <row r="88" spans="2:10" ht="12.75">
      <c r="B88" s="235">
        <v>0</v>
      </c>
      <c r="C88" s="339" t="s">
        <v>306</v>
      </c>
      <c r="D88" s="339"/>
      <c r="E88" s="339"/>
      <c r="F88" s="339"/>
      <c r="G88" s="339"/>
      <c r="H88" s="174">
        <v>269</v>
      </c>
      <c r="I88" s="186"/>
      <c r="J88" s="209">
        <f>J76</f>
        <v>0</v>
      </c>
    </row>
    <row r="89" spans="2:10" ht="12.75">
      <c r="B89" s="235">
        <v>0</v>
      </c>
      <c r="C89" s="339" t="s">
        <v>307</v>
      </c>
      <c r="D89" s="339"/>
      <c r="E89" s="339"/>
      <c r="F89" s="339"/>
      <c r="G89" s="339"/>
      <c r="H89" s="174">
        <v>0</v>
      </c>
      <c r="I89" s="186"/>
      <c r="J89" s="209"/>
    </row>
    <row r="90" spans="2:10" ht="12.75">
      <c r="B90" s="235">
        <v>68</v>
      </c>
      <c r="C90" s="339" t="s">
        <v>308</v>
      </c>
      <c r="D90" s="339"/>
      <c r="E90" s="339"/>
      <c r="F90" s="339"/>
      <c r="G90" s="339"/>
      <c r="H90" s="174">
        <v>270</v>
      </c>
      <c r="I90" s="186">
        <f>I91+I92+I93+I94+I95+I96+I97+I98+I99</f>
        <v>47015</v>
      </c>
      <c r="J90" s="209">
        <f>J91+J92+J93+J94+J95+J96+J97+J98+J99</f>
        <v>4778</v>
      </c>
    </row>
    <row r="91" spans="2:10" ht="12.75">
      <c r="B91" s="236">
        <v>680</v>
      </c>
      <c r="C91" s="340" t="s">
        <v>309</v>
      </c>
      <c r="D91" s="340"/>
      <c r="E91" s="340"/>
      <c r="F91" s="340"/>
      <c r="G91" s="340"/>
      <c r="H91" s="175">
        <v>271</v>
      </c>
      <c r="I91" s="187"/>
      <c r="J91" s="210"/>
    </row>
    <row r="92" spans="2:10" ht="12.75">
      <c r="B92" s="236">
        <v>681</v>
      </c>
      <c r="C92" s="340" t="s">
        <v>310</v>
      </c>
      <c r="D92" s="340"/>
      <c r="E92" s="340"/>
      <c r="F92" s="340"/>
      <c r="G92" s="340"/>
      <c r="H92" s="175">
        <v>272</v>
      </c>
      <c r="I92" s="187"/>
      <c r="J92" s="210"/>
    </row>
    <row r="93" spans="2:10" ht="12.75">
      <c r="B93" s="236">
        <v>682</v>
      </c>
      <c r="C93" s="340" t="s">
        <v>311</v>
      </c>
      <c r="D93" s="340"/>
      <c r="E93" s="340"/>
      <c r="F93" s="340"/>
      <c r="G93" s="340"/>
      <c r="H93" s="175">
        <v>273</v>
      </c>
      <c r="I93" s="187"/>
      <c r="J93" s="210"/>
    </row>
    <row r="94" spans="2:10" ht="12.75">
      <c r="B94" s="236">
        <v>683</v>
      </c>
      <c r="C94" s="340" t="s">
        <v>312</v>
      </c>
      <c r="D94" s="340"/>
      <c r="E94" s="340"/>
      <c r="F94" s="340"/>
      <c r="G94" s="340"/>
      <c r="H94" s="175">
        <v>274</v>
      </c>
      <c r="I94" s="187"/>
      <c r="J94" s="210"/>
    </row>
    <row r="95" spans="2:10" ht="12.75">
      <c r="B95" s="236">
        <v>684</v>
      </c>
      <c r="C95" s="340" t="s">
        <v>313</v>
      </c>
      <c r="D95" s="340"/>
      <c r="E95" s="340"/>
      <c r="F95" s="340"/>
      <c r="G95" s="340"/>
      <c r="H95" s="175">
        <v>275</v>
      </c>
      <c r="I95" s="187"/>
      <c r="J95" s="210"/>
    </row>
    <row r="96" spans="2:10" ht="12.75">
      <c r="B96" s="236">
        <v>685</v>
      </c>
      <c r="C96" s="340" t="s">
        <v>314</v>
      </c>
      <c r="D96" s="340"/>
      <c r="E96" s="340"/>
      <c r="F96" s="340"/>
      <c r="G96" s="340"/>
      <c r="H96" s="175">
        <v>276</v>
      </c>
      <c r="I96" s="187"/>
      <c r="J96" s="210"/>
    </row>
    <row r="97" spans="2:10" ht="12.75">
      <c r="B97" s="236">
        <v>686</v>
      </c>
      <c r="C97" s="340" t="s">
        <v>315</v>
      </c>
      <c r="D97" s="340"/>
      <c r="E97" s="340"/>
      <c r="F97" s="340"/>
      <c r="G97" s="340"/>
      <c r="H97" s="175">
        <v>277</v>
      </c>
      <c r="I97" s="187">
        <f>SUM('zaključni list '!G137)</f>
        <v>47015</v>
      </c>
      <c r="J97" s="210">
        <v>4778</v>
      </c>
    </row>
    <row r="98" spans="2:10" ht="12.75">
      <c r="B98" s="236">
        <v>687</v>
      </c>
      <c r="C98" s="340" t="s">
        <v>316</v>
      </c>
      <c r="D98" s="340"/>
      <c r="E98" s="340"/>
      <c r="F98" s="340"/>
      <c r="G98" s="340"/>
      <c r="H98" s="175">
        <v>278</v>
      </c>
      <c r="I98" s="187"/>
      <c r="J98" s="210"/>
    </row>
    <row r="99" spans="2:10" ht="12.75">
      <c r="B99" s="236">
        <v>689</v>
      </c>
      <c r="C99" s="340" t="s">
        <v>317</v>
      </c>
      <c r="D99" s="340"/>
      <c r="E99" s="340"/>
      <c r="F99" s="340"/>
      <c r="G99" s="340"/>
      <c r="H99" s="175">
        <v>279</v>
      </c>
      <c r="I99" s="187"/>
      <c r="J99" s="210"/>
    </row>
    <row r="100" spans="2:10" ht="12.75">
      <c r="B100" s="235">
        <v>58</v>
      </c>
      <c r="C100" s="339" t="s">
        <v>318</v>
      </c>
      <c r="D100" s="339"/>
      <c r="E100" s="339"/>
      <c r="F100" s="339"/>
      <c r="G100" s="339"/>
      <c r="H100" s="174">
        <v>280</v>
      </c>
      <c r="I100" s="186">
        <f>I101+I102+I103+I104+I105+I106+I107+I108+I109</f>
        <v>649219</v>
      </c>
      <c r="J100" s="209">
        <f>J101+J102+J103+J104+J105+J106+J107+J108+J109</f>
        <v>9010</v>
      </c>
    </row>
    <row r="101" spans="2:10" ht="12.75">
      <c r="B101" s="236">
        <v>580</v>
      </c>
      <c r="C101" s="340" t="s">
        <v>319</v>
      </c>
      <c r="D101" s="340"/>
      <c r="E101" s="340"/>
      <c r="F101" s="340"/>
      <c r="G101" s="340"/>
      <c r="H101" s="175">
        <v>281</v>
      </c>
      <c r="I101" s="187"/>
      <c r="J101" s="210"/>
    </row>
    <row r="102" spans="2:10" ht="12.75">
      <c r="B102" s="236">
        <v>581</v>
      </c>
      <c r="C102" s="340" t="s">
        <v>320</v>
      </c>
      <c r="D102" s="340"/>
      <c r="E102" s="340"/>
      <c r="F102" s="340"/>
      <c r="G102" s="340"/>
      <c r="H102" s="175">
        <v>282</v>
      </c>
      <c r="I102" s="187"/>
      <c r="J102" s="210"/>
    </row>
    <row r="103" spans="2:10" ht="12.75">
      <c r="B103" s="236">
        <v>582</v>
      </c>
      <c r="C103" s="340" t="s">
        <v>321</v>
      </c>
      <c r="D103" s="340"/>
      <c r="E103" s="340"/>
      <c r="F103" s="340"/>
      <c r="G103" s="340"/>
      <c r="H103" s="175">
        <v>283</v>
      </c>
      <c r="I103" s="187"/>
      <c r="J103" s="210"/>
    </row>
    <row r="104" spans="2:10" ht="12.75">
      <c r="B104" s="236">
        <v>583</v>
      </c>
      <c r="C104" s="340" t="s">
        <v>322</v>
      </c>
      <c r="D104" s="340"/>
      <c r="E104" s="340"/>
      <c r="F104" s="340"/>
      <c r="G104" s="340"/>
      <c r="H104" s="175">
        <v>284</v>
      </c>
      <c r="I104" s="187"/>
      <c r="J104" s="210"/>
    </row>
    <row r="105" spans="2:10" ht="12.75">
      <c r="B105" s="236">
        <v>584</v>
      </c>
      <c r="C105" s="340" t="s">
        <v>323</v>
      </c>
      <c r="D105" s="340"/>
      <c r="E105" s="340"/>
      <c r="F105" s="340"/>
      <c r="G105" s="340"/>
      <c r="H105" s="175">
        <v>285</v>
      </c>
      <c r="I105" s="187">
        <v>596461</v>
      </c>
      <c r="J105" s="210"/>
    </row>
    <row r="106" spans="2:10" ht="12.75">
      <c r="B106" s="236">
        <v>585</v>
      </c>
      <c r="C106" s="340" t="s">
        <v>324</v>
      </c>
      <c r="D106" s="340"/>
      <c r="E106" s="340"/>
      <c r="F106" s="340"/>
      <c r="G106" s="340"/>
      <c r="H106" s="175">
        <v>286</v>
      </c>
      <c r="I106" s="187"/>
      <c r="J106" s="210"/>
    </row>
    <row r="107" spans="2:10" ht="12.75">
      <c r="B107" s="236">
        <v>586</v>
      </c>
      <c r="C107" s="340" t="s">
        <v>325</v>
      </c>
      <c r="D107" s="340"/>
      <c r="E107" s="340"/>
      <c r="F107" s="340"/>
      <c r="G107" s="340"/>
      <c r="H107" s="175">
        <v>287</v>
      </c>
      <c r="I107" s="187">
        <v>52758</v>
      </c>
      <c r="J107" s="210">
        <v>9010</v>
      </c>
    </row>
    <row r="108" spans="2:10" ht="12.75">
      <c r="B108" s="236">
        <v>588</v>
      </c>
      <c r="C108" s="340" t="s">
        <v>326</v>
      </c>
      <c r="D108" s="340"/>
      <c r="E108" s="340"/>
      <c r="F108" s="340"/>
      <c r="G108" s="340"/>
      <c r="H108" s="175">
        <v>288</v>
      </c>
      <c r="I108" s="187"/>
      <c r="J108" s="210"/>
    </row>
    <row r="109" spans="2:10" ht="12.75">
      <c r="B109" s="236">
        <v>589</v>
      </c>
      <c r="C109" s="340" t="s">
        <v>327</v>
      </c>
      <c r="D109" s="340"/>
      <c r="E109" s="340"/>
      <c r="F109" s="340"/>
      <c r="G109" s="340"/>
      <c r="H109" s="175">
        <v>289</v>
      </c>
      <c r="I109" s="187"/>
      <c r="J109" s="210"/>
    </row>
    <row r="110" spans="2:10" ht="12.75">
      <c r="B110" s="235">
        <v>0</v>
      </c>
      <c r="C110" s="339" t="s">
        <v>328</v>
      </c>
      <c r="D110" s="339"/>
      <c r="E110" s="339"/>
      <c r="F110" s="339"/>
      <c r="G110" s="339"/>
      <c r="H110" s="174">
        <v>290</v>
      </c>
      <c r="I110" s="186">
        <v>0</v>
      </c>
      <c r="J110" s="186">
        <v>0</v>
      </c>
    </row>
    <row r="111" spans="2:10" ht="12.75">
      <c r="B111" s="235">
        <v>0</v>
      </c>
      <c r="C111" s="339" t="s">
        <v>329</v>
      </c>
      <c r="D111" s="339"/>
      <c r="E111" s="339"/>
      <c r="F111" s="339"/>
      <c r="G111" s="339"/>
      <c r="H111" s="174">
        <v>291</v>
      </c>
      <c r="I111" s="186">
        <f>I100-I90</f>
        <v>602204</v>
      </c>
      <c r="J111" s="186">
        <f>J100-J90</f>
        <v>4232</v>
      </c>
    </row>
    <row r="112" spans="2:10" ht="12.75">
      <c r="B112" s="235" t="s">
        <v>330</v>
      </c>
      <c r="C112" s="339" t="s">
        <v>331</v>
      </c>
      <c r="D112" s="339"/>
      <c r="E112" s="339"/>
      <c r="F112" s="339"/>
      <c r="G112" s="339"/>
      <c r="H112" s="174">
        <v>292</v>
      </c>
      <c r="I112" s="189"/>
      <c r="J112" s="212"/>
    </row>
    <row r="113" spans="2:10" ht="12.75">
      <c r="B113" s="235" t="s">
        <v>332</v>
      </c>
      <c r="C113" s="339" t="s">
        <v>333</v>
      </c>
      <c r="D113" s="339"/>
      <c r="E113" s="339"/>
      <c r="F113" s="339"/>
      <c r="G113" s="339"/>
      <c r="H113" s="174">
        <v>293</v>
      </c>
      <c r="I113" s="189"/>
      <c r="J113" s="212"/>
    </row>
    <row r="114" spans="2:10" ht="12.75">
      <c r="B114" s="235">
        <v>0</v>
      </c>
      <c r="C114" s="339" t="s">
        <v>334</v>
      </c>
      <c r="D114" s="339"/>
      <c r="E114" s="339"/>
      <c r="F114" s="339"/>
      <c r="G114" s="339"/>
      <c r="H114" s="174">
        <v>0</v>
      </c>
      <c r="I114" s="189"/>
      <c r="J114" s="212"/>
    </row>
    <row r="115" spans="2:10" ht="12.75">
      <c r="B115" s="236">
        <v>0</v>
      </c>
      <c r="C115" s="340" t="s">
        <v>335</v>
      </c>
      <c r="D115" s="340"/>
      <c r="E115" s="340"/>
      <c r="F115" s="340"/>
      <c r="G115" s="340"/>
      <c r="H115" s="175">
        <v>294</v>
      </c>
      <c r="I115" s="188">
        <f>I62-I88+I110-I111+I87</f>
        <v>44476</v>
      </c>
      <c r="J115" s="188">
        <f>SUM(J62-J88+J87+J110-J111)</f>
        <v>452527</v>
      </c>
    </row>
    <row r="116" spans="2:10" ht="12.75">
      <c r="B116" s="236">
        <v>0</v>
      </c>
      <c r="C116" s="340" t="s">
        <v>336</v>
      </c>
      <c r="D116" s="340"/>
      <c r="E116" s="340"/>
      <c r="F116" s="340"/>
      <c r="G116" s="340"/>
      <c r="H116" s="175">
        <v>295</v>
      </c>
      <c r="I116" s="188">
        <v>0</v>
      </c>
      <c r="J116" s="211">
        <v>0</v>
      </c>
    </row>
    <row r="117" spans="2:10" ht="12.75">
      <c r="B117" s="235">
        <v>0</v>
      </c>
      <c r="C117" s="339" t="s">
        <v>337</v>
      </c>
      <c r="D117" s="339"/>
      <c r="E117" s="339"/>
      <c r="F117" s="339"/>
      <c r="G117" s="339"/>
      <c r="H117" s="174">
        <v>0</v>
      </c>
      <c r="I117" s="189"/>
      <c r="J117" s="212"/>
    </row>
    <row r="118" spans="2:10" ht="12.75">
      <c r="B118" s="236">
        <v>721</v>
      </c>
      <c r="C118" s="340" t="s">
        <v>338</v>
      </c>
      <c r="D118" s="340"/>
      <c r="E118" s="340"/>
      <c r="F118" s="340"/>
      <c r="G118" s="340"/>
      <c r="H118" s="175">
        <v>296</v>
      </c>
      <c r="I118" s="187">
        <v>0</v>
      </c>
      <c r="J118" s="210">
        <v>0</v>
      </c>
    </row>
    <row r="119" spans="2:10" ht="12.75">
      <c r="B119" s="236">
        <v>722</v>
      </c>
      <c r="C119" s="340" t="s">
        <v>339</v>
      </c>
      <c r="D119" s="340"/>
      <c r="E119" s="340"/>
      <c r="F119" s="340"/>
      <c r="G119" s="340"/>
      <c r="H119" s="175">
        <v>297</v>
      </c>
      <c r="I119" s="187"/>
      <c r="J119" s="210"/>
    </row>
    <row r="120" spans="2:10" ht="12.75">
      <c r="B120" s="236">
        <v>723</v>
      </c>
      <c r="C120" s="340" t="s">
        <v>340</v>
      </c>
      <c r="D120" s="340"/>
      <c r="E120" s="340"/>
      <c r="F120" s="340"/>
      <c r="G120" s="340"/>
      <c r="H120" s="175">
        <v>298</v>
      </c>
      <c r="I120" s="187"/>
      <c r="J120" s="210"/>
    </row>
    <row r="121" spans="2:10" ht="12.75">
      <c r="B121" s="235">
        <v>0</v>
      </c>
      <c r="C121" s="339" t="s">
        <v>341</v>
      </c>
      <c r="D121" s="339"/>
      <c r="E121" s="339"/>
      <c r="F121" s="339"/>
      <c r="G121" s="339"/>
      <c r="H121" s="174">
        <v>0</v>
      </c>
      <c r="I121" s="186"/>
      <c r="J121" s="209"/>
    </row>
    <row r="122" spans="2:10" ht="12.75">
      <c r="B122" s="236">
        <v>0</v>
      </c>
      <c r="C122" s="340" t="s">
        <v>342</v>
      </c>
      <c r="D122" s="340"/>
      <c r="E122" s="340"/>
      <c r="F122" s="340"/>
      <c r="G122" s="340"/>
      <c r="H122" s="175">
        <v>299</v>
      </c>
      <c r="I122" s="188">
        <f>I115-I118</f>
        <v>44476</v>
      </c>
      <c r="J122" s="211">
        <f>J115-J118</f>
        <v>452527</v>
      </c>
    </row>
    <row r="123" spans="2:10" ht="12.75">
      <c r="B123" s="236">
        <v>0</v>
      </c>
      <c r="C123" s="340" t="s">
        <v>343</v>
      </c>
      <c r="D123" s="340"/>
      <c r="E123" s="340"/>
      <c r="F123" s="340"/>
      <c r="G123" s="340"/>
      <c r="H123" s="175">
        <v>300</v>
      </c>
      <c r="I123" s="188">
        <v>0</v>
      </c>
      <c r="J123" s="211">
        <v>0</v>
      </c>
    </row>
    <row r="124" spans="2:10" ht="12.75">
      <c r="B124" s="235">
        <v>0</v>
      </c>
      <c r="C124" s="339" t="s">
        <v>344</v>
      </c>
      <c r="D124" s="339"/>
      <c r="E124" s="339"/>
      <c r="F124" s="339"/>
      <c r="G124" s="339"/>
      <c r="H124" s="174">
        <v>301</v>
      </c>
      <c r="I124" s="186">
        <f>I18+I49+I65+I90+I112</f>
        <v>983275</v>
      </c>
      <c r="J124" s="209">
        <f>J18+J49+J65+J90+J112</f>
        <v>745801</v>
      </c>
    </row>
    <row r="125" spans="2:10" ht="12.75">
      <c r="B125" s="235">
        <v>0</v>
      </c>
      <c r="C125" s="352" t="s">
        <v>345</v>
      </c>
      <c r="D125" s="353"/>
      <c r="E125" s="353"/>
      <c r="F125" s="353"/>
      <c r="G125" s="354"/>
      <c r="H125" s="174">
        <v>302</v>
      </c>
      <c r="I125" s="186">
        <f>I33+I56+I76+I100+I113</f>
        <v>938799</v>
      </c>
      <c r="J125" s="209">
        <f>J33+J56+J76+J100+J113</f>
        <v>293274</v>
      </c>
    </row>
    <row r="126" spans="2:10" ht="12.75">
      <c r="B126" s="235">
        <v>724</v>
      </c>
      <c r="C126" s="339" t="s">
        <v>346</v>
      </c>
      <c r="D126" s="339"/>
      <c r="E126" s="339"/>
      <c r="F126" s="339"/>
      <c r="G126" s="339"/>
      <c r="H126" s="174">
        <v>303</v>
      </c>
      <c r="I126" s="237"/>
      <c r="J126" s="238"/>
    </row>
    <row r="127" spans="2:10" ht="12.75">
      <c r="B127" s="236">
        <v>0</v>
      </c>
      <c r="C127" s="340" t="s">
        <v>347</v>
      </c>
      <c r="D127" s="340"/>
      <c r="E127" s="340"/>
      <c r="F127" s="340"/>
      <c r="G127" s="340"/>
      <c r="H127" s="175">
        <v>304</v>
      </c>
      <c r="I127" s="239">
        <f>I122</f>
        <v>44476</v>
      </c>
      <c r="J127" s="210">
        <f>J122</f>
        <v>452527</v>
      </c>
    </row>
    <row r="128" spans="2:10" ht="12.75">
      <c r="B128" s="236">
        <v>0</v>
      </c>
      <c r="C128" s="340" t="s">
        <v>348</v>
      </c>
      <c r="D128" s="340"/>
      <c r="E128" s="340"/>
      <c r="F128" s="340"/>
      <c r="G128" s="340"/>
      <c r="H128" s="175">
        <v>305</v>
      </c>
      <c r="I128" s="241"/>
      <c r="J128" s="240"/>
    </row>
    <row r="129" spans="2:10" ht="12.75">
      <c r="B129" s="236">
        <v>0</v>
      </c>
      <c r="C129" s="340" t="s">
        <v>349</v>
      </c>
      <c r="D129" s="340"/>
      <c r="E129" s="340"/>
      <c r="F129" s="340"/>
      <c r="G129" s="340"/>
      <c r="H129" s="175">
        <v>306</v>
      </c>
      <c r="I129" s="241"/>
      <c r="J129" s="240"/>
    </row>
    <row r="130" spans="2:10" ht="12.75">
      <c r="B130" s="236"/>
      <c r="C130" s="340" t="s">
        <v>350</v>
      </c>
      <c r="D130" s="340"/>
      <c r="E130" s="340"/>
      <c r="F130" s="340"/>
      <c r="G130" s="340"/>
      <c r="H130" s="175">
        <v>307</v>
      </c>
      <c r="I130" s="241"/>
      <c r="J130" s="240"/>
    </row>
    <row r="131" spans="2:10" ht="12.75">
      <c r="B131" s="236">
        <v>0</v>
      </c>
      <c r="C131" s="340" t="s">
        <v>351</v>
      </c>
      <c r="D131" s="340"/>
      <c r="E131" s="340"/>
      <c r="F131" s="340"/>
      <c r="G131" s="340"/>
      <c r="H131" s="175">
        <v>308</v>
      </c>
      <c r="I131" s="241">
        <v>7</v>
      </c>
      <c r="J131" s="240">
        <v>6</v>
      </c>
    </row>
    <row r="132" spans="2:10" ht="12.75">
      <c r="B132" s="242">
        <v>0</v>
      </c>
      <c r="C132" s="351" t="s">
        <v>352</v>
      </c>
      <c r="D132" s="351"/>
      <c r="E132" s="351"/>
      <c r="F132" s="351"/>
      <c r="G132" s="351"/>
      <c r="H132" s="243">
        <v>309</v>
      </c>
      <c r="I132" s="244">
        <v>7</v>
      </c>
      <c r="J132" s="245">
        <v>6</v>
      </c>
    </row>
    <row r="134" spans="2:10" ht="13.5" thickBot="1">
      <c r="B134" s="259" t="s">
        <v>157</v>
      </c>
      <c r="C134" t="s">
        <v>183</v>
      </c>
      <c r="E134" s="333" t="s">
        <v>165</v>
      </c>
      <c r="F134" s="333"/>
      <c r="G134" s="333"/>
      <c r="H134" s="334"/>
      <c r="I134" s="335"/>
      <c r="J134" s="335"/>
    </row>
    <row r="135" spans="2:10" ht="13.5" thickBot="1">
      <c r="B135" s="259" t="s">
        <v>158</v>
      </c>
      <c r="C135" s="257" t="s">
        <v>51</v>
      </c>
      <c r="D135" t="s">
        <v>164</v>
      </c>
      <c r="E135" s="333" t="s">
        <v>166</v>
      </c>
      <c r="F135" s="333"/>
      <c r="G135" s="333"/>
      <c r="H135" s="336" t="s">
        <v>186</v>
      </c>
      <c r="I135" s="337"/>
      <c r="J135" s="337"/>
    </row>
  </sheetData>
  <sheetProtection/>
  <mergeCells count="140">
    <mergeCell ref="E134:G134"/>
    <mergeCell ref="C119:G119"/>
    <mergeCell ref="C120:G120"/>
    <mergeCell ref="C121:G121"/>
    <mergeCell ref="C122:G122"/>
    <mergeCell ref="C132:G132"/>
    <mergeCell ref="C125:G125"/>
    <mergeCell ref="C126:G126"/>
    <mergeCell ref="C131:G131"/>
    <mergeCell ref="C123:G123"/>
    <mergeCell ref="C2:D2"/>
    <mergeCell ref="C3:D3"/>
    <mergeCell ref="B4:D5"/>
    <mergeCell ref="B6:E6"/>
    <mergeCell ref="E135:G135"/>
    <mergeCell ref="H134:J134"/>
    <mergeCell ref="H135:J135"/>
    <mergeCell ref="C7:D7"/>
    <mergeCell ref="I7:K7"/>
    <mergeCell ref="C124:G124"/>
    <mergeCell ref="C16:G16"/>
    <mergeCell ref="C114:G114"/>
    <mergeCell ref="C115:G115"/>
    <mergeCell ref="I3:K3"/>
    <mergeCell ref="I4:K4"/>
    <mergeCell ref="I5:K5"/>
    <mergeCell ref="I6:K6"/>
    <mergeCell ref="C113:G113"/>
    <mergeCell ref="H13:J13"/>
    <mergeCell ref="C8:D8"/>
    <mergeCell ref="B10:J10"/>
    <mergeCell ref="B11:J11"/>
    <mergeCell ref="B14:B15"/>
    <mergeCell ref="C14:G15"/>
    <mergeCell ref="H14:H15"/>
    <mergeCell ref="I14:J14"/>
    <mergeCell ref="B12:J12"/>
    <mergeCell ref="C109:G109"/>
    <mergeCell ref="C110:G110"/>
    <mergeCell ref="C127:G127"/>
    <mergeCell ref="C128:G128"/>
    <mergeCell ref="C129:G129"/>
    <mergeCell ref="C130:G130"/>
    <mergeCell ref="C116:G116"/>
    <mergeCell ref="C117:G117"/>
    <mergeCell ref="C118:G118"/>
    <mergeCell ref="C111:G111"/>
    <mergeCell ref="C112:G112"/>
    <mergeCell ref="C101:G101"/>
    <mergeCell ref="C102:G102"/>
    <mergeCell ref="C103:G103"/>
    <mergeCell ref="C104:G104"/>
    <mergeCell ref="C105:G105"/>
    <mergeCell ref="C106:G106"/>
    <mergeCell ref="C107:G107"/>
    <mergeCell ref="C108:G108"/>
    <mergeCell ref="C97:G97"/>
    <mergeCell ref="C98:G98"/>
    <mergeCell ref="C99:G99"/>
    <mergeCell ref="C100:G100"/>
    <mergeCell ref="C93:G93"/>
    <mergeCell ref="C94:G94"/>
    <mergeCell ref="C95:G95"/>
    <mergeCell ref="C96:G96"/>
    <mergeCell ref="C89:G89"/>
    <mergeCell ref="C90:G90"/>
    <mergeCell ref="C91:G91"/>
    <mergeCell ref="C92:G92"/>
    <mergeCell ref="C85:G85"/>
    <mergeCell ref="C86:G86"/>
    <mergeCell ref="C87:G87"/>
    <mergeCell ref="C88:G88"/>
    <mergeCell ref="C81:G81"/>
    <mergeCell ref="C82:G82"/>
    <mergeCell ref="C83:G83"/>
    <mergeCell ref="C84:G84"/>
    <mergeCell ref="C77:G77"/>
    <mergeCell ref="C78:G78"/>
    <mergeCell ref="C79:G79"/>
    <mergeCell ref="C80:G80"/>
    <mergeCell ref="C73:G73"/>
    <mergeCell ref="C74:G74"/>
    <mergeCell ref="C75:G75"/>
    <mergeCell ref="C76:G76"/>
    <mergeCell ref="C69:G69"/>
    <mergeCell ref="C70:G70"/>
    <mergeCell ref="C71:G71"/>
    <mergeCell ref="C72:G72"/>
    <mergeCell ref="C65:G65"/>
    <mergeCell ref="C66:G66"/>
    <mergeCell ref="C67:G67"/>
    <mergeCell ref="C68:G68"/>
    <mergeCell ref="C61:G61"/>
    <mergeCell ref="C62:G62"/>
    <mergeCell ref="C63:G63"/>
    <mergeCell ref="C64:G64"/>
    <mergeCell ref="C57:G57"/>
    <mergeCell ref="C58:G58"/>
    <mergeCell ref="C59:G59"/>
    <mergeCell ref="C60:G60"/>
    <mergeCell ref="C53:G53"/>
    <mergeCell ref="C54:G54"/>
    <mergeCell ref="C55:G55"/>
    <mergeCell ref="C56:G56"/>
    <mergeCell ref="C49:G49"/>
    <mergeCell ref="C50:G50"/>
    <mergeCell ref="C51:G51"/>
    <mergeCell ref="C52:G52"/>
    <mergeCell ref="C45:G45"/>
    <mergeCell ref="C46:G46"/>
    <mergeCell ref="C47:G47"/>
    <mergeCell ref="C48:G48"/>
    <mergeCell ref="C41:G41"/>
    <mergeCell ref="C42:G42"/>
    <mergeCell ref="C43:G43"/>
    <mergeCell ref="C44:G44"/>
    <mergeCell ref="C37:G37"/>
    <mergeCell ref="C38:G38"/>
    <mergeCell ref="C39:G39"/>
    <mergeCell ref="C40:G40"/>
    <mergeCell ref="C33:G33"/>
    <mergeCell ref="C34:G34"/>
    <mergeCell ref="C35:G35"/>
    <mergeCell ref="C36:G36"/>
    <mergeCell ref="C29:G29"/>
    <mergeCell ref="C30:G30"/>
    <mergeCell ref="C31:G31"/>
    <mergeCell ref="C32:G32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25:G25"/>
    <mergeCell ref="C26:G26"/>
  </mergeCells>
  <dataValidations count="4">
    <dataValidation type="decimal" operator="greaterThanOrEqual" allowBlank="1" showInputMessage="1" showErrorMessage="1" prompt="Potrebno je unijeti izračunati broj zaposlenih.&#10;Broj ne treba množiti sa 100!" errorTitle="Greška" error="Nije dozvoljen unos negativnih brojeva." sqref="I131:J132">
      <formula1>0</formula1>
    </dataValidation>
    <dataValidation type="decimal" operator="greaterThanOrEqual" allowBlank="1" showInputMessage="1" showErrorMessage="1" errorTitle="Greška" error="Unose se vrijednosti u konvertibilnim markama. Nije dozvoljen unos negativnih brojeva." sqref="I129:J130">
      <formula1>0</formula1>
    </dataValidation>
    <dataValidation type="whole" operator="greaterThanOrEqual" allowBlank="1" showInputMessage="1" showErrorMessage="1" prompt="U ovo polje se ne unosi iznos.&#10;Polje se automatski računa u skladu sa formulom." errorTitle="Greška" error="Unose se vrijednosti u konvertibilnim markama, bez decimalnih mjesta. Nije dozvoljen unos negativnih brojeva." sqref="I90:J90 I23:J23 I122:J125 I115:J116 I33:J33 I49:J49 I40:J40 I56:J56 I18:J19 I36:J36 I46:J47 I62:J63 I65:J65 I100:J100 I76:J76 I87:J88 I110:J111">
      <formula1>0</formula1>
    </dataValidation>
    <dataValidation type="whole" operator="greaterThanOrEqual" allowBlank="1" showInputMessage="1" showErrorMessage="1" errorTitle="Greška" error="Unose se vrijednosti u konvertibilnim markama, bez decimalnih mjesta. Nije dozvoljen unos negativnih brojeva." sqref="I112:J114 I101:J109 I17:J17 I91:J99 I89:J89 I77:J86 I66:J75 I64:J64 I57:J61 I50:J55 I48:J48 I41:J45 I37:J39 I34:J35 I24:J32 I20:J22 I117:J121 I126:J128">
      <formula1>0</formula1>
    </dataValidation>
  </dataValidations>
  <printOptions/>
  <pageMargins left="0.15748031496062992" right="0.1968503937007874" top="0.31" bottom="0.3149606299212598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K42"/>
  <sheetViews>
    <sheetView zoomScalePageLayoutView="0" workbookViewId="0" topLeftCell="A16">
      <selection activeCell="D46" sqref="D46"/>
    </sheetView>
  </sheetViews>
  <sheetFormatPr defaultColWidth="9.140625" defaultRowHeight="12.75"/>
  <cols>
    <col min="1" max="1" width="1.1484375" style="0" customWidth="1"/>
    <col min="2" max="2" width="11.140625" style="0" customWidth="1"/>
    <col min="3" max="3" width="47.421875" style="0" customWidth="1"/>
    <col min="4" max="4" width="6.421875" style="0" customWidth="1"/>
    <col min="5" max="5" width="8.7109375" style="0" customWidth="1"/>
  </cols>
  <sheetData>
    <row r="5" spans="2:5" ht="12.75">
      <c r="B5" s="217" t="s">
        <v>149</v>
      </c>
      <c r="C5" s="348" t="s">
        <v>167</v>
      </c>
      <c r="D5" s="348"/>
      <c r="E5" s="219"/>
    </row>
    <row r="6" spans="2:10" ht="12.75">
      <c r="B6" s="217" t="s">
        <v>151</v>
      </c>
      <c r="C6" s="348" t="s">
        <v>184</v>
      </c>
      <c r="D6" s="348"/>
      <c r="E6" s="220"/>
      <c r="H6" s="223" t="s">
        <v>155</v>
      </c>
      <c r="I6" s="225" t="s">
        <v>150</v>
      </c>
      <c r="J6" s="225"/>
    </row>
    <row r="7" spans="2:11" ht="12.75">
      <c r="B7" s="325" t="s">
        <v>152</v>
      </c>
      <c r="C7" s="325"/>
      <c r="D7" s="325"/>
      <c r="E7" s="221"/>
      <c r="H7" s="219"/>
      <c r="I7" s="322" t="s">
        <v>169</v>
      </c>
      <c r="J7" s="322"/>
      <c r="K7" s="322"/>
    </row>
    <row r="8" spans="2:11" ht="12.75">
      <c r="B8" s="325"/>
      <c r="C8" s="325"/>
      <c r="D8" s="325"/>
      <c r="E8" s="221"/>
      <c r="H8" s="219"/>
      <c r="I8" s="347" t="s">
        <v>156</v>
      </c>
      <c r="J8" s="347"/>
      <c r="K8" s="347"/>
    </row>
    <row r="9" spans="2:11" ht="12.75">
      <c r="B9" s="326" t="s">
        <v>185</v>
      </c>
      <c r="C9" s="326"/>
      <c r="D9" s="326"/>
      <c r="E9" s="326"/>
      <c r="H9" s="219"/>
      <c r="I9" s="347" t="s">
        <v>156</v>
      </c>
      <c r="J9" s="347"/>
      <c r="K9" s="347"/>
    </row>
    <row r="10" spans="2:11" ht="12.75">
      <c r="B10" s="217" t="s">
        <v>153</v>
      </c>
      <c r="C10" s="348" t="s">
        <v>5</v>
      </c>
      <c r="D10" s="348"/>
      <c r="E10" s="217"/>
      <c r="H10" s="219"/>
      <c r="I10" s="347" t="s">
        <v>156</v>
      </c>
      <c r="J10" s="347"/>
      <c r="K10" s="347"/>
    </row>
    <row r="11" spans="2:11" ht="13.5" thickBot="1">
      <c r="B11" s="217" t="s">
        <v>154</v>
      </c>
      <c r="C11" s="348" t="s">
        <v>168</v>
      </c>
      <c r="D11" s="348"/>
      <c r="E11" s="222"/>
      <c r="H11" s="219"/>
      <c r="I11" s="349" t="s">
        <v>156</v>
      </c>
      <c r="J11" s="349"/>
      <c r="K11" s="349"/>
    </row>
    <row r="12" spans="8:10" ht="12.75">
      <c r="H12" s="222"/>
      <c r="I12" s="224"/>
      <c r="J12" s="224"/>
    </row>
    <row r="13" spans="2:10" ht="15.75">
      <c r="B13" s="323" t="s">
        <v>171</v>
      </c>
      <c r="C13" s="323"/>
      <c r="D13" s="323"/>
      <c r="E13" s="323"/>
      <c r="F13" s="323"/>
      <c r="G13" s="323"/>
      <c r="H13" s="323"/>
      <c r="I13" s="323"/>
      <c r="J13" s="323"/>
    </row>
    <row r="14" spans="2:10" ht="14.25">
      <c r="B14" s="362" t="s">
        <v>172</v>
      </c>
      <c r="C14" s="362"/>
      <c r="D14" s="362"/>
      <c r="E14" s="362"/>
      <c r="F14" s="362"/>
      <c r="G14" s="362"/>
      <c r="H14" s="362"/>
      <c r="I14" s="362"/>
      <c r="J14" s="362"/>
    </row>
    <row r="15" spans="2:10" ht="12.75">
      <c r="B15" s="363" t="s">
        <v>52</v>
      </c>
      <c r="C15" s="330"/>
      <c r="D15" s="330"/>
      <c r="E15" s="330"/>
      <c r="F15" s="330"/>
      <c r="G15" s="330"/>
      <c r="H15" s="330"/>
      <c r="I15" s="330"/>
      <c r="J15" s="330"/>
    </row>
    <row r="16" spans="8:10" ht="12.75">
      <c r="H16" s="360" t="s">
        <v>173</v>
      </c>
      <c r="I16" s="360"/>
      <c r="J16" s="360"/>
    </row>
    <row r="17" spans="2:10" ht="12.75">
      <c r="B17" s="341" t="s">
        <v>353</v>
      </c>
      <c r="C17" s="299" t="s">
        <v>354</v>
      </c>
      <c r="D17" s="299"/>
      <c r="E17" s="299"/>
      <c r="F17" s="299"/>
      <c r="G17" s="299"/>
      <c r="H17" s="297" t="s">
        <v>355</v>
      </c>
      <c r="I17" s="299" t="s">
        <v>565</v>
      </c>
      <c r="J17" s="345"/>
    </row>
    <row r="18" spans="2:10" ht="25.5">
      <c r="B18" s="355"/>
      <c r="C18" s="356"/>
      <c r="D18" s="356"/>
      <c r="E18" s="356"/>
      <c r="F18" s="356"/>
      <c r="G18" s="356"/>
      <c r="H18" s="357"/>
      <c r="I18" s="39" t="s">
        <v>566</v>
      </c>
      <c r="J18" s="40" t="s">
        <v>567</v>
      </c>
    </row>
    <row r="19" spans="2:10" ht="12.75">
      <c r="B19" s="21">
        <v>1</v>
      </c>
      <c r="C19" s="358">
        <v>2</v>
      </c>
      <c r="D19" s="358"/>
      <c r="E19" s="358"/>
      <c r="F19" s="358"/>
      <c r="G19" s="358"/>
      <c r="H19" s="22">
        <v>3</v>
      </c>
      <c r="I19" s="22">
        <v>4</v>
      </c>
      <c r="J19" s="23">
        <v>5</v>
      </c>
    </row>
    <row r="20" spans="2:10" ht="12.75">
      <c r="B20" s="191" t="s">
        <v>95</v>
      </c>
      <c r="C20" s="338" t="s">
        <v>568</v>
      </c>
      <c r="D20" s="338"/>
      <c r="E20" s="338"/>
      <c r="F20" s="338"/>
      <c r="G20" s="338"/>
      <c r="H20" s="192">
        <v>400</v>
      </c>
      <c r="I20" s="193">
        <f>SUM('bu1'!I122)</f>
        <v>44476</v>
      </c>
      <c r="J20" s="194">
        <f>SUM('bu1'!J122)</f>
        <v>452527</v>
      </c>
    </row>
    <row r="21" spans="2:10" ht="12.75">
      <c r="B21" s="195" t="s">
        <v>94</v>
      </c>
      <c r="C21" s="339" t="s">
        <v>569</v>
      </c>
      <c r="D21" s="339"/>
      <c r="E21" s="339"/>
      <c r="F21" s="339"/>
      <c r="G21" s="339"/>
      <c r="H21" s="196">
        <v>401</v>
      </c>
      <c r="I21" s="197">
        <v>0</v>
      </c>
      <c r="J21" s="198">
        <v>0</v>
      </c>
    </row>
    <row r="22" spans="2:10" ht="12.75">
      <c r="B22" s="195">
        <v>1</v>
      </c>
      <c r="C22" s="340" t="s">
        <v>570</v>
      </c>
      <c r="D22" s="340"/>
      <c r="E22" s="340"/>
      <c r="F22" s="340"/>
      <c r="G22" s="340"/>
      <c r="H22" s="196">
        <v>402</v>
      </c>
      <c r="I22" s="199"/>
      <c r="J22" s="200"/>
    </row>
    <row r="23" spans="2:10" ht="12.75">
      <c r="B23" s="195">
        <v>2</v>
      </c>
      <c r="C23" s="340" t="s">
        <v>571</v>
      </c>
      <c r="D23" s="340"/>
      <c r="E23" s="340"/>
      <c r="F23" s="340"/>
      <c r="G23" s="340"/>
      <c r="H23" s="196">
        <v>403</v>
      </c>
      <c r="I23" s="199"/>
      <c r="J23" s="200"/>
    </row>
    <row r="24" spans="2:10" ht="12.75">
      <c r="B24" s="195">
        <v>3</v>
      </c>
      <c r="C24" s="340" t="s">
        <v>572</v>
      </c>
      <c r="D24" s="340"/>
      <c r="E24" s="340"/>
      <c r="F24" s="340"/>
      <c r="G24" s="340"/>
      <c r="H24" s="196">
        <v>404</v>
      </c>
      <c r="I24" s="199"/>
      <c r="J24" s="200"/>
    </row>
    <row r="25" spans="2:10" ht="12.75">
      <c r="B25" s="195">
        <v>4</v>
      </c>
      <c r="C25" s="340" t="s">
        <v>573</v>
      </c>
      <c r="D25" s="340"/>
      <c r="E25" s="340"/>
      <c r="F25" s="340"/>
      <c r="G25" s="340"/>
      <c r="H25" s="196">
        <v>405</v>
      </c>
      <c r="I25" s="199"/>
      <c r="J25" s="200"/>
    </row>
    <row r="26" spans="2:10" ht="12.75">
      <c r="B26" s="195">
        <v>5</v>
      </c>
      <c r="C26" s="340" t="s">
        <v>574</v>
      </c>
      <c r="D26" s="340"/>
      <c r="E26" s="340"/>
      <c r="F26" s="340"/>
      <c r="G26" s="340"/>
      <c r="H26" s="196">
        <v>406</v>
      </c>
      <c r="I26" s="199"/>
      <c r="J26" s="200"/>
    </row>
    <row r="27" spans="2:10" ht="12.75">
      <c r="B27" s="195">
        <v>6</v>
      </c>
      <c r="C27" s="340" t="s">
        <v>575</v>
      </c>
      <c r="D27" s="340"/>
      <c r="E27" s="340"/>
      <c r="F27" s="340"/>
      <c r="G27" s="340"/>
      <c r="H27" s="196">
        <v>407</v>
      </c>
      <c r="I27" s="199"/>
      <c r="J27" s="200"/>
    </row>
    <row r="28" spans="2:10" ht="12.75">
      <c r="B28" s="195" t="s">
        <v>96</v>
      </c>
      <c r="C28" s="339" t="s">
        <v>576</v>
      </c>
      <c r="D28" s="339"/>
      <c r="E28" s="339"/>
      <c r="F28" s="339"/>
      <c r="G28" s="339"/>
      <c r="H28" s="196">
        <v>408</v>
      </c>
      <c r="I28" s="197">
        <v>0</v>
      </c>
      <c r="J28" s="198">
        <v>0</v>
      </c>
    </row>
    <row r="29" spans="2:10" ht="12.75">
      <c r="B29" s="195">
        <v>1</v>
      </c>
      <c r="C29" s="340" t="s">
        <v>577</v>
      </c>
      <c r="D29" s="340"/>
      <c r="E29" s="340"/>
      <c r="F29" s="340"/>
      <c r="G29" s="340"/>
      <c r="H29" s="196">
        <v>409</v>
      </c>
      <c r="I29" s="199"/>
      <c r="J29" s="200"/>
    </row>
    <row r="30" spans="2:10" ht="12.75">
      <c r="B30" s="195">
        <v>2</v>
      </c>
      <c r="C30" s="340" t="s">
        <v>578</v>
      </c>
      <c r="D30" s="340"/>
      <c r="E30" s="340"/>
      <c r="F30" s="340"/>
      <c r="G30" s="340"/>
      <c r="H30" s="196">
        <v>410</v>
      </c>
      <c r="I30" s="199"/>
      <c r="J30" s="200"/>
    </row>
    <row r="31" spans="2:10" ht="12.75">
      <c r="B31" s="195">
        <v>3</v>
      </c>
      <c r="C31" s="340" t="s">
        <v>579</v>
      </c>
      <c r="D31" s="340"/>
      <c r="E31" s="340"/>
      <c r="F31" s="340"/>
      <c r="G31" s="340"/>
      <c r="H31" s="196">
        <v>411</v>
      </c>
      <c r="I31" s="199"/>
      <c r="J31" s="200"/>
    </row>
    <row r="32" spans="2:10" ht="12.75">
      <c r="B32" s="195">
        <v>4</v>
      </c>
      <c r="C32" s="340" t="s">
        <v>580</v>
      </c>
      <c r="D32" s="340"/>
      <c r="E32" s="340"/>
      <c r="F32" s="340"/>
      <c r="G32" s="340"/>
      <c r="H32" s="196">
        <v>412</v>
      </c>
      <c r="I32" s="199"/>
      <c r="J32" s="200"/>
    </row>
    <row r="33" spans="2:10" ht="12.75">
      <c r="B33" s="195">
        <v>5</v>
      </c>
      <c r="C33" s="340" t="s">
        <v>581</v>
      </c>
      <c r="D33" s="340"/>
      <c r="E33" s="340"/>
      <c r="F33" s="340"/>
      <c r="G33" s="340"/>
      <c r="H33" s="196">
        <v>413</v>
      </c>
      <c r="I33" s="199"/>
      <c r="J33" s="200"/>
    </row>
    <row r="34" spans="2:10" ht="12.75">
      <c r="B34" s="195" t="s">
        <v>97</v>
      </c>
      <c r="C34" s="339" t="s">
        <v>582</v>
      </c>
      <c r="D34" s="339"/>
      <c r="E34" s="339"/>
      <c r="F34" s="339"/>
      <c r="G34" s="339"/>
      <c r="H34" s="196">
        <v>414</v>
      </c>
      <c r="I34" s="197">
        <v>0</v>
      </c>
      <c r="J34" s="198">
        <v>0</v>
      </c>
    </row>
    <row r="35" spans="2:10" ht="12.75">
      <c r="B35" s="195" t="s">
        <v>98</v>
      </c>
      <c r="C35" s="339" t="s">
        <v>583</v>
      </c>
      <c r="D35" s="339"/>
      <c r="E35" s="339"/>
      <c r="F35" s="339"/>
      <c r="G35" s="339"/>
      <c r="H35" s="196">
        <v>415</v>
      </c>
      <c r="I35" s="201"/>
      <c r="J35" s="202"/>
    </row>
    <row r="36" spans="2:10" ht="12.75">
      <c r="B36" s="195" t="s">
        <v>99</v>
      </c>
      <c r="C36" s="339" t="s">
        <v>584</v>
      </c>
      <c r="D36" s="339"/>
      <c r="E36" s="339"/>
      <c r="F36" s="339"/>
      <c r="G36" s="339"/>
      <c r="H36" s="196">
        <v>416</v>
      </c>
      <c r="I36" s="197">
        <v>0</v>
      </c>
      <c r="J36" s="198">
        <v>0</v>
      </c>
    </row>
    <row r="37" spans="2:10" ht="12.75">
      <c r="B37" s="195" t="s">
        <v>100</v>
      </c>
      <c r="C37" s="339" t="s">
        <v>585</v>
      </c>
      <c r="D37" s="339"/>
      <c r="E37" s="339"/>
      <c r="F37" s="339"/>
      <c r="G37" s="339"/>
      <c r="H37" s="196">
        <v>0</v>
      </c>
      <c r="I37" s="197"/>
      <c r="J37" s="198"/>
    </row>
    <row r="38" spans="2:10" ht="12.75">
      <c r="B38" s="195" t="s">
        <v>94</v>
      </c>
      <c r="C38" s="339" t="s">
        <v>586</v>
      </c>
      <c r="D38" s="339"/>
      <c r="E38" s="339"/>
      <c r="F38" s="339"/>
      <c r="G38" s="339"/>
      <c r="H38" s="196">
        <v>417</v>
      </c>
      <c r="I38" s="197">
        <f>SUM(I20)</f>
        <v>44476</v>
      </c>
      <c r="J38" s="197">
        <f>SUM(J20)</f>
        <v>452527</v>
      </c>
    </row>
    <row r="39" spans="2:10" ht="12.75">
      <c r="B39" s="203" t="s">
        <v>96</v>
      </c>
      <c r="C39" s="359" t="s">
        <v>587</v>
      </c>
      <c r="D39" s="359"/>
      <c r="E39" s="359"/>
      <c r="F39" s="359"/>
      <c r="G39" s="359"/>
      <c r="H39" s="204">
        <v>418</v>
      </c>
      <c r="I39" s="205">
        <v>0</v>
      </c>
      <c r="J39" s="206">
        <v>0</v>
      </c>
    </row>
    <row r="41" spans="2:10" ht="13.5" thickBot="1">
      <c r="B41" s="259" t="s">
        <v>187</v>
      </c>
      <c r="C41" t="s">
        <v>174</v>
      </c>
      <c r="D41" t="s">
        <v>175</v>
      </c>
      <c r="F41" s="361" t="s">
        <v>165</v>
      </c>
      <c r="G41" s="361"/>
      <c r="H41" s="334"/>
      <c r="I41" s="335"/>
      <c r="J41" s="335"/>
    </row>
    <row r="42" spans="2:10" ht="13.5" thickBot="1">
      <c r="B42" s="259" t="s">
        <v>188</v>
      </c>
      <c r="C42" s="257" t="s">
        <v>50</v>
      </c>
      <c r="E42" s="250" t="s">
        <v>166</v>
      </c>
      <c r="F42" s="250"/>
      <c r="G42" s="250"/>
      <c r="H42" s="336" t="s">
        <v>186</v>
      </c>
      <c r="I42" s="336"/>
      <c r="J42" s="336"/>
    </row>
  </sheetData>
  <sheetProtection/>
  <mergeCells count="43">
    <mergeCell ref="F41:G41"/>
    <mergeCell ref="B13:J13"/>
    <mergeCell ref="H41:J41"/>
    <mergeCell ref="I7:K7"/>
    <mergeCell ref="I8:K8"/>
    <mergeCell ref="I9:K9"/>
    <mergeCell ref="I10:K10"/>
    <mergeCell ref="I11:K11"/>
    <mergeCell ref="B14:J14"/>
    <mergeCell ref="B15:J15"/>
    <mergeCell ref="H16:J16"/>
    <mergeCell ref="C5:D5"/>
    <mergeCell ref="C6:D6"/>
    <mergeCell ref="B7:D8"/>
    <mergeCell ref="B9:E9"/>
    <mergeCell ref="C10:D10"/>
    <mergeCell ref="C11:D11"/>
    <mergeCell ref="C32:G32"/>
    <mergeCell ref="C39:G39"/>
    <mergeCell ref="C33:G33"/>
    <mergeCell ref="C34:G34"/>
    <mergeCell ref="C35:G35"/>
    <mergeCell ref="C36:G36"/>
    <mergeCell ref="C37:G37"/>
    <mergeCell ref="C38:G38"/>
    <mergeCell ref="C28:G28"/>
    <mergeCell ref="C29:G29"/>
    <mergeCell ref="C30:G30"/>
    <mergeCell ref="C31:G31"/>
    <mergeCell ref="C24:G24"/>
    <mergeCell ref="C25:G25"/>
    <mergeCell ref="C26:G26"/>
    <mergeCell ref="C27:G27"/>
    <mergeCell ref="H42:J42"/>
    <mergeCell ref="B17:B18"/>
    <mergeCell ref="C17:G18"/>
    <mergeCell ref="H17:H18"/>
    <mergeCell ref="I17:J17"/>
    <mergeCell ref="C19:G19"/>
    <mergeCell ref="C20:G20"/>
    <mergeCell ref="C21:G21"/>
    <mergeCell ref="C22:G22"/>
    <mergeCell ref="C23:G23"/>
  </mergeCells>
  <dataValidations count="3">
    <dataValidation type="whole" operator="notEqual" allowBlank="1" showInputMessage="1" showErrorMessage="1" errorTitle="Greška" error="Unose se vrijednosti u konvertibilnim markama, bez decimalnih mjesta." sqref="I35:J35">
      <formula1>0</formula1>
    </dataValidation>
    <dataValidation operator="greaterThanOrEqual" allowBlank="1" showInputMessage="1" prompt="U ovo polje se ne unosi iznos.&#10;Polje se automatski računa u skladu sa formulom." sqref="I20:J21 I28:J28 I34:J34 I36:J36 I38:J39"/>
    <dataValidation type="whole" operator="greaterThanOrEqual" allowBlank="1" showInputMessage="1" showErrorMessage="1" errorTitle="Greška" error="Unose se vrijednosti u konvertibilnim markama, bez decimalnih mjesta. Nije dozvoljen unos negativnih brojeva." sqref="I22:J27 I37:J37 I29:J33">
      <formula1>0</formula1>
    </dataValidation>
  </dataValidations>
  <printOptions/>
  <pageMargins left="0.7086614173228347" right="0.7086614173228347" top="0.22" bottom="0.3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70"/>
  <sheetViews>
    <sheetView zoomScalePageLayoutView="0" workbookViewId="0" topLeftCell="A10">
      <selection activeCell="P25" sqref="P25"/>
    </sheetView>
  </sheetViews>
  <sheetFormatPr defaultColWidth="9.140625" defaultRowHeight="12.75"/>
  <cols>
    <col min="1" max="1" width="1.28515625" style="0" customWidth="1"/>
    <col min="2" max="2" width="10.00390625" style="0" customWidth="1"/>
    <col min="3" max="3" width="48.28125" style="0" customWidth="1"/>
    <col min="4" max="4" width="10.28125" style="0" customWidth="1"/>
    <col min="5" max="5" width="9.421875" style="0" customWidth="1"/>
  </cols>
  <sheetData>
    <row r="1" spans="2:12" ht="12.75">
      <c r="B1" s="217" t="s">
        <v>189</v>
      </c>
      <c r="I1" s="223" t="s">
        <v>155</v>
      </c>
      <c r="J1" s="364"/>
      <c r="K1" s="364"/>
      <c r="L1" s="364"/>
    </row>
    <row r="2" spans="2:12" ht="12.75">
      <c r="B2" s="217" t="s">
        <v>190</v>
      </c>
      <c r="I2" s="219"/>
      <c r="J2" s="322" t="s">
        <v>169</v>
      </c>
      <c r="K2" s="322"/>
      <c r="L2" s="322"/>
    </row>
    <row r="3" spans="2:12" ht="11.25" customHeight="1">
      <c r="B3" s="325" t="s">
        <v>152</v>
      </c>
      <c r="C3" s="325"/>
      <c r="D3" s="325"/>
      <c r="I3" s="219"/>
      <c r="J3" s="347" t="s">
        <v>156</v>
      </c>
      <c r="K3" s="347"/>
      <c r="L3" s="347"/>
    </row>
    <row r="4" spans="2:12" ht="10.5" customHeight="1">
      <c r="B4" s="325"/>
      <c r="C4" s="325"/>
      <c r="D4" s="325"/>
      <c r="I4" s="219"/>
      <c r="J4" s="347" t="s">
        <v>156</v>
      </c>
      <c r="K4" s="347"/>
      <c r="L4" s="347"/>
    </row>
    <row r="5" spans="2:12" ht="12.75">
      <c r="B5" s="326" t="s">
        <v>185</v>
      </c>
      <c r="C5" s="326"/>
      <c r="D5" s="326"/>
      <c r="E5" s="326"/>
      <c r="I5" s="219"/>
      <c r="J5" s="347" t="s">
        <v>156</v>
      </c>
      <c r="K5" s="347"/>
      <c r="L5" s="347"/>
    </row>
    <row r="6" spans="2:12" ht="13.5" thickBot="1">
      <c r="B6" s="217" t="s">
        <v>153</v>
      </c>
      <c r="C6" s="260" t="s">
        <v>178</v>
      </c>
      <c r="I6" s="219"/>
      <c r="J6" s="349" t="s">
        <v>156</v>
      </c>
      <c r="K6" s="349"/>
      <c r="L6" s="349"/>
    </row>
    <row r="7" spans="2:3" ht="12.75">
      <c r="B7" s="217" t="s">
        <v>154</v>
      </c>
      <c r="C7" s="261" t="s">
        <v>168</v>
      </c>
    </row>
    <row r="10" spans="2:10" ht="15.75">
      <c r="B10" s="365" t="s">
        <v>176</v>
      </c>
      <c r="C10" s="365"/>
      <c r="D10" s="365"/>
      <c r="E10" s="365"/>
      <c r="F10" s="365"/>
      <c r="G10" s="365"/>
      <c r="H10" s="365"/>
      <c r="I10" s="365"/>
      <c r="J10" s="365"/>
    </row>
    <row r="11" spans="2:10" ht="12.75">
      <c r="B11" s="366" t="s">
        <v>177</v>
      </c>
      <c r="C11" s="366"/>
      <c r="D11" s="366"/>
      <c r="E11" s="366"/>
      <c r="F11" s="366"/>
      <c r="G11" s="366"/>
      <c r="H11" s="366"/>
      <c r="I11" s="366"/>
      <c r="J11" s="366"/>
    </row>
    <row r="12" spans="2:10" ht="12.75">
      <c r="B12" s="367" t="s">
        <v>53</v>
      </c>
      <c r="C12" s="366"/>
      <c r="D12" s="366"/>
      <c r="E12" s="366"/>
      <c r="F12" s="366"/>
      <c r="G12" s="366"/>
      <c r="H12" s="366"/>
      <c r="I12" s="366"/>
      <c r="J12" s="366"/>
    </row>
    <row r="13" spans="8:10" ht="12.75">
      <c r="H13" s="360" t="s">
        <v>173</v>
      </c>
      <c r="I13" s="360"/>
      <c r="J13" s="360"/>
    </row>
    <row r="14" spans="2:10" ht="12.75">
      <c r="B14" s="341" t="s">
        <v>588</v>
      </c>
      <c r="C14" s="299" t="s">
        <v>354</v>
      </c>
      <c r="D14" s="299"/>
      <c r="E14" s="299"/>
      <c r="F14" s="299"/>
      <c r="G14" s="299"/>
      <c r="H14" s="297" t="s">
        <v>355</v>
      </c>
      <c r="I14" s="299" t="s">
        <v>565</v>
      </c>
      <c r="J14" s="345"/>
    </row>
    <row r="15" spans="2:10" ht="25.5">
      <c r="B15" s="355"/>
      <c r="C15" s="356"/>
      <c r="D15" s="356"/>
      <c r="E15" s="356"/>
      <c r="F15" s="356"/>
      <c r="G15" s="356"/>
      <c r="H15" s="357"/>
      <c r="I15" s="39" t="s">
        <v>566</v>
      </c>
      <c r="J15" s="40" t="s">
        <v>567</v>
      </c>
    </row>
    <row r="16" spans="2:10" ht="12.75">
      <c r="B16" s="21">
        <v>1</v>
      </c>
      <c r="C16" s="358">
        <v>2</v>
      </c>
      <c r="D16" s="358"/>
      <c r="E16" s="358"/>
      <c r="F16" s="358"/>
      <c r="G16" s="358"/>
      <c r="H16" s="22">
        <v>3</v>
      </c>
      <c r="I16" s="22">
        <v>4</v>
      </c>
      <c r="J16" s="23">
        <v>5</v>
      </c>
    </row>
    <row r="17" spans="2:10" ht="12.75">
      <c r="B17" s="191" t="s">
        <v>193</v>
      </c>
      <c r="C17" s="338" t="s">
        <v>589</v>
      </c>
      <c r="D17" s="338"/>
      <c r="E17" s="338"/>
      <c r="F17" s="338"/>
      <c r="G17" s="338"/>
      <c r="H17" s="192">
        <v>0</v>
      </c>
      <c r="I17" s="207"/>
      <c r="J17" s="208"/>
    </row>
    <row r="18" spans="2:10" ht="12.75">
      <c r="B18" s="195" t="s">
        <v>194</v>
      </c>
      <c r="C18" s="339" t="s">
        <v>590</v>
      </c>
      <c r="D18" s="339"/>
      <c r="E18" s="339"/>
      <c r="F18" s="339"/>
      <c r="G18" s="339"/>
      <c r="H18" s="196">
        <v>501</v>
      </c>
      <c r="I18" s="186">
        <f>I19+I20+I21</f>
        <v>1324161</v>
      </c>
      <c r="J18" s="209">
        <f>J19+J20+J21</f>
        <v>753603</v>
      </c>
    </row>
    <row r="19" spans="2:10" ht="12.75">
      <c r="B19" s="195" t="s">
        <v>195</v>
      </c>
      <c r="C19" s="340" t="s">
        <v>591</v>
      </c>
      <c r="D19" s="340"/>
      <c r="E19" s="340"/>
      <c r="F19" s="340"/>
      <c r="G19" s="340"/>
      <c r="H19" s="196">
        <v>502</v>
      </c>
      <c r="I19" s="187">
        <f>1305177</f>
        <v>1305177</v>
      </c>
      <c r="J19" s="210">
        <v>742498</v>
      </c>
    </row>
    <row r="20" spans="2:10" ht="12.75">
      <c r="B20" s="195" t="s">
        <v>196</v>
      </c>
      <c r="C20" s="340" t="s">
        <v>592</v>
      </c>
      <c r="D20" s="340"/>
      <c r="E20" s="340"/>
      <c r="F20" s="340"/>
      <c r="G20" s="340"/>
      <c r="H20" s="196">
        <v>503</v>
      </c>
      <c r="I20" s="187"/>
      <c r="J20" s="210"/>
    </row>
    <row r="21" spans="2:10" ht="12.75">
      <c r="B21" s="195" t="s">
        <v>197</v>
      </c>
      <c r="C21" s="340" t="s">
        <v>593</v>
      </c>
      <c r="D21" s="340"/>
      <c r="E21" s="340"/>
      <c r="F21" s="340"/>
      <c r="G21" s="340"/>
      <c r="H21" s="196">
        <v>504</v>
      </c>
      <c r="I21" s="187">
        <v>18984</v>
      </c>
      <c r="J21" s="210">
        <v>11105</v>
      </c>
    </row>
    <row r="22" spans="2:10" ht="12.75">
      <c r="B22" s="195" t="s">
        <v>198</v>
      </c>
      <c r="C22" s="339" t="s">
        <v>594</v>
      </c>
      <c r="D22" s="339"/>
      <c r="E22" s="339"/>
      <c r="F22" s="339"/>
      <c r="G22" s="339"/>
      <c r="H22" s="196">
        <v>505</v>
      </c>
      <c r="I22" s="186">
        <f>I23+I24+I25+I26+I27</f>
        <v>285207</v>
      </c>
      <c r="J22" s="209">
        <f>J23+J24+J25+J26+J27</f>
        <v>284001</v>
      </c>
    </row>
    <row r="23" spans="2:10" ht="12.75">
      <c r="B23" s="195" t="s">
        <v>199</v>
      </c>
      <c r="C23" s="340" t="s">
        <v>595</v>
      </c>
      <c r="D23" s="340"/>
      <c r="E23" s="340"/>
      <c r="F23" s="340"/>
      <c r="G23" s="340"/>
      <c r="H23" s="196">
        <v>506</v>
      </c>
      <c r="I23" s="187">
        <v>82869</v>
      </c>
      <c r="J23" s="210">
        <v>78101</v>
      </c>
    </row>
    <row r="24" spans="2:10" ht="12.75">
      <c r="B24" s="195" t="s">
        <v>219</v>
      </c>
      <c r="C24" s="340" t="s">
        <v>596</v>
      </c>
      <c r="D24" s="340"/>
      <c r="E24" s="340"/>
      <c r="F24" s="340"/>
      <c r="G24" s="340"/>
      <c r="H24" s="196">
        <v>507</v>
      </c>
      <c r="I24" s="187">
        <f>202338</f>
        <v>202338</v>
      </c>
      <c r="J24" s="210">
        <v>205900</v>
      </c>
    </row>
    <row r="25" spans="2:10" ht="12.75">
      <c r="B25" s="195" t="s">
        <v>220</v>
      </c>
      <c r="C25" s="340" t="s">
        <v>597</v>
      </c>
      <c r="D25" s="340"/>
      <c r="E25" s="340"/>
      <c r="F25" s="340"/>
      <c r="G25" s="340"/>
      <c r="H25" s="196">
        <v>508</v>
      </c>
      <c r="I25" s="187"/>
      <c r="J25" s="210"/>
    </row>
    <row r="26" spans="2:10" ht="12.75">
      <c r="B26" s="195" t="s">
        <v>221</v>
      </c>
      <c r="C26" s="340" t="s">
        <v>598</v>
      </c>
      <c r="D26" s="340"/>
      <c r="E26" s="340"/>
      <c r="F26" s="340"/>
      <c r="G26" s="340"/>
      <c r="H26" s="196">
        <v>509</v>
      </c>
      <c r="I26" s="187"/>
      <c r="J26" s="210"/>
    </row>
    <row r="27" spans="2:10" ht="12.75">
      <c r="B27" s="195" t="s">
        <v>222</v>
      </c>
      <c r="C27" s="340" t="s">
        <v>599</v>
      </c>
      <c r="D27" s="340"/>
      <c r="E27" s="340"/>
      <c r="F27" s="340"/>
      <c r="G27" s="340"/>
      <c r="H27" s="196">
        <v>510</v>
      </c>
      <c r="I27" s="187"/>
      <c r="J27" s="210"/>
    </row>
    <row r="28" spans="2:10" ht="12.75">
      <c r="B28" s="195" t="s">
        <v>223</v>
      </c>
      <c r="C28" s="339" t="s">
        <v>600</v>
      </c>
      <c r="D28" s="339"/>
      <c r="E28" s="339"/>
      <c r="F28" s="339"/>
      <c r="G28" s="339"/>
      <c r="H28" s="196">
        <v>511</v>
      </c>
      <c r="I28" s="186">
        <f>I18-I22</f>
        <v>1038954</v>
      </c>
      <c r="J28" s="209">
        <f>J18-J22</f>
        <v>469602</v>
      </c>
    </row>
    <row r="29" spans="2:10" ht="12.75">
      <c r="B29" s="195" t="s">
        <v>200</v>
      </c>
      <c r="C29" s="339" t="s">
        <v>601</v>
      </c>
      <c r="D29" s="339"/>
      <c r="E29" s="339"/>
      <c r="F29" s="339"/>
      <c r="G29" s="339"/>
      <c r="H29" s="196">
        <v>512</v>
      </c>
      <c r="I29" s="186">
        <v>0</v>
      </c>
      <c r="J29" s="209">
        <v>0</v>
      </c>
    </row>
    <row r="30" spans="2:10" ht="12.75">
      <c r="B30" s="195" t="s">
        <v>201</v>
      </c>
      <c r="C30" s="339" t="s">
        <v>602</v>
      </c>
      <c r="D30" s="339"/>
      <c r="E30" s="339"/>
      <c r="F30" s="339"/>
      <c r="G30" s="339"/>
      <c r="H30" s="196">
        <v>0</v>
      </c>
      <c r="I30" s="188"/>
      <c r="J30" s="211"/>
    </row>
    <row r="31" spans="2:10" ht="12.75">
      <c r="B31" s="195" t="s">
        <v>202</v>
      </c>
      <c r="C31" s="339" t="s">
        <v>603</v>
      </c>
      <c r="D31" s="339"/>
      <c r="E31" s="339"/>
      <c r="F31" s="339"/>
      <c r="G31" s="339"/>
      <c r="H31" s="196">
        <v>513</v>
      </c>
      <c r="I31" s="186">
        <f>I32+I33+I34+I35+I36+I37</f>
        <v>158896</v>
      </c>
      <c r="J31" s="209">
        <f>J32+J33+J34+J35+J36+J37</f>
        <v>93043</v>
      </c>
    </row>
    <row r="32" spans="2:10" ht="12.75">
      <c r="B32" s="195" t="s">
        <v>203</v>
      </c>
      <c r="C32" s="340" t="s">
        <v>604</v>
      </c>
      <c r="D32" s="340"/>
      <c r="E32" s="340"/>
      <c r="F32" s="340"/>
      <c r="G32" s="340"/>
      <c r="H32" s="196">
        <v>514</v>
      </c>
      <c r="I32" s="187"/>
      <c r="J32" s="210"/>
    </row>
    <row r="33" spans="2:10" ht="12.75">
      <c r="B33" s="195" t="s">
        <v>204</v>
      </c>
      <c r="C33" s="340" t="s">
        <v>605</v>
      </c>
      <c r="D33" s="340"/>
      <c r="E33" s="340"/>
      <c r="F33" s="340"/>
      <c r="G33" s="340"/>
      <c r="H33" s="196">
        <v>515</v>
      </c>
      <c r="I33" s="187">
        <v>57801</v>
      </c>
      <c r="J33" s="210">
        <v>28742</v>
      </c>
    </row>
    <row r="34" spans="2:10" ht="12.75">
      <c r="B34" s="195" t="s">
        <v>205</v>
      </c>
      <c r="C34" s="340" t="s">
        <v>606</v>
      </c>
      <c r="D34" s="340"/>
      <c r="E34" s="340"/>
      <c r="F34" s="340"/>
      <c r="G34" s="340"/>
      <c r="H34" s="196">
        <v>516</v>
      </c>
      <c r="I34" s="187"/>
      <c r="J34" s="210"/>
    </row>
    <row r="35" spans="2:10" ht="12.75">
      <c r="B35" s="195" t="s">
        <v>206</v>
      </c>
      <c r="C35" s="340" t="s">
        <v>607</v>
      </c>
      <c r="D35" s="340"/>
      <c r="E35" s="340"/>
      <c r="F35" s="340"/>
      <c r="G35" s="340"/>
      <c r="H35" s="196">
        <v>517</v>
      </c>
      <c r="I35" s="187">
        <v>22990</v>
      </c>
      <c r="J35" s="210">
        <v>13419</v>
      </c>
    </row>
    <row r="36" spans="2:10" ht="12.75">
      <c r="B36" s="195" t="s">
        <v>207</v>
      </c>
      <c r="C36" s="340" t="s">
        <v>608</v>
      </c>
      <c r="D36" s="340"/>
      <c r="E36" s="340"/>
      <c r="F36" s="340"/>
      <c r="G36" s="340"/>
      <c r="H36" s="196">
        <v>518</v>
      </c>
      <c r="I36" s="187">
        <v>78105</v>
      </c>
      <c r="J36" s="210">
        <v>50882</v>
      </c>
    </row>
    <row r="37" spans="2:10" ht="12.75">
      <c r="B37" s="195" t="s">
        <v>208</v>
      </c>
      <c r="C37" s="340" t="s">
        <v>609</v>
      </c>
      <c r="D37" s="340"/>
      <c r="E37" s="340"/>
      <c r="F37" s="340"/>
      <c r="G37" s="340"/>
      <c r="H37" s="196">
        <v>519</v>
      </c>
      <c r="I37" s="187"/>
      <c r="J37" s="210"/>
    </row>
    <row r="38" spans="2:10" ht="12.75">
      <c r="B38" s="195" t="s">
        <v>209</v>
      </c>
      <c r="C38" s="339" t="s">
        <v>610</v>
      </c>
      <c r="D38" s="339"/>
      <c r="E38" s="339"/>
      <c r="F38" s="339"/>
      <c r="G38" s="339"/>
      <c r="H38" s="196">
        <v>520</v>
      </c>
      <c r="I38" s="186">
        <f>I39+I40+I41+I42</f>
        <v>1420119</v>
      </c>
      <c r="J38" s="209">
        <f>J39+J40+J41+J42</f>
        <v>475426</v>
      </c>
    </row>
    <row r="39" spans="2:10" ht="12.75">
      <c r="B39" s="195" t="s">
        <v>210</v>
      </c>
      <c r="C39" s="340" t="s">
        <v>611</v>
      </c>
      <c r="D39" s="340"/>
      <c r="E39" s="340"/>
      <c r="F39" s="340"/>
      <c r="G39" s="340"/>
      <c r="H39" s="196">
        <v>521</v>
      </c>
      <c r="I39" s="187">
        <v>148321</v>
      </c>
      <c r="J39" s="210">
        <v>400000</v>
      </c>
    </row>
    <row r="40" spans="2:10" ht="12.75">
      <c r="B40" s="195" t="s">
        <v>211</v>
      </c>
      <c r="C40" s="340" t="s">
        <v>612</v>
      </c>
      <c r="D40" s="340"/>
      <c r="E40" s="340"/>
      <c r="F40" s="340"/>
      <c r="G40" s="340"/>
      <c r="H40" s="196">
        <v>522</v>
      </c>
      <c r="I40" s="187">
        <v>1271798</v>
      </c>
      <c r="J40" s="210">
        <v>75426</v>
      </c>
    </row>
    <row r="41" spans="2:10" ht="12.75">
      <c r="B41" s="195" t="s">
        <v>212</v>
      </c>
      <c r="C41" s="340" t="s">
        <v>613</v>
      </c>
      <c r="D41" s="340"/>
      <c r="E41" s="340"/>
      <c r="F41" s="340"/>
      <c r="G41" s="340"/>
      <c r="H41" s="196">
        <v>523</v>
      </c>
      <c r="I41" s="187"/>
      <c r="J41" s="210"/>
    </row>
    <row r="42" spans="2:10" ht="12.75">
      <c r="B42" s="195" t="s">
        <v>213</v>
      </c>
      <c r="C42" s="340" t="s">
        <v>614</v>
      </c>
      <c r="D42" s="340"/>
      <c r="E42" s="340"/>
      <c r="F42" s="340"/>
      <c r="G42" s="340"/>
      <c r="H42" s="196">
        <v>524</v>
      </c>
      <c r="I42" s="187"/>
      <c r="J42" s="210"/>
    </row>
    <row r="43" spans="2:10" ht="12.75">
      <c r="B43" s="195" t="s">
        <v>214</v>
      </c>
      <c r="C43" s="339" t="s">
        <v>615</v>
      </c>
      <c r="D43" s="339"/>
      <c r="E43" s="339"/>
      <c r="F43" s="339"/>
      <c r="G43" s="339"/>
      <c r="H43" s="196">
        <v>525</v>
      </c>
      <c r="I43" s="186"/>
      <c r="J43" s="209"/>
    </row>
    <row r="44" spans="2:10" ht="12.75">
      <c r="B44" s="195" t="s">
        <v>215</v>
      </c>
      <c r="C44" s="339" t="s">
        <v>616</v>
      </c>
      <c r="D44" s="339"/>
      <c r="E44" s="339"/>
      <c r="F44" s="339"/>
      <c r="G44" s="339"/>
      <c r="H44" s="196">
        <v>526</v>
      </c>
      <c r="I44" s="186">
        <f>I38-I31</f>
        <v>1261223</v>
      </c>
      <c r="J44" s="186">
        <f>J38-J31</f>
        <v>382383</v>
      </c>
    </row>
    <row r="45" spans="2:10" ht="12.75">
      <c r="B45" s="195" t="s">
        <v>216</v>
      </c>
      <c r="C45" s="339" t="s">
        <v>617</v>
      </c>
      <c r="D45" s="339"/>
      <c r="E45" s="339"/>
      <c r="F45" s="339"/>
      <c r="G45" s="339"/>
      <c r="H45" s="196">
        <v>0</v>
      </c>
      <c r="I45" s="186"/>
      <c r="J45" s="209"/>
    </row>
    <row r="46" spans="2:10" ht="12.75">
      <c r="B46" s="195" t="s">
        <v>217</v>
      </c>
      <c r="C46" s="339" t="s">
        <v>618</v>
      </c>
      <c r="D46" s="339"/>
      <c r="E46" s="339"/>
      <c r="F46" s="339"/>
      <c r="G46" s="339"/>
      <c r="H46" s="196">
        <v>527</v>
      </c>
      <c r="I46" s="186">
        <f>I47+I48+I49+I50</f>
        <v>0</v>
      </c>
      <c r="J46" s="209">
        <f>J47+J48+J49+J50</f>
        <v>0</v>
      </c>
    </row>
    <row r="47" spans="2:10" ht="12.75">
      <c r="B47" s="195" t="s">
        <v>218</v>
      </c>
      <c r="C47" s="340" t="s">
        <v>619</v>
      </c>
      <c r="D47" s="340"/>
      <c r="E47" s="340"/>
      <c r="F47" s="340"/>
      <c r="G47" s="340"/>
      <c r="H47" s="196">
        <v>528</v>
      </c>
      <c r="I47" s="187"/>
      <c r="J47" s="210"/>
    </row>
    <row r="48" spans="2:10" ht="12.75">
      <c r="B48" s="195" t="s">
        <v>620</v>
      </c>
      <c r="C48" s="340" t="s">
        <v>621</v>
      </c>
      <c r="D48" s="340"/>
      <c r="E48" s="340"/>
      <c r="F48" s="340"/>
      <c r="G48" s="340"/>
      <c r="H48" s="196">
        <v>529</v>
      </c>
      <c r="I48" s="187"/>
      <c r="J48" s="210"/>
    </row>
    <row r="49" spans="2:10" ht="12.75">
      <c r="B49" s="195" t="s">
        <v>622</v>
      </c>
      <c r="C49" s="340" t="s">
        <v>623</v>
      </c>
      <c r="D49" s="340"/>
      <c r="E49" s="340"/>
      <c r="F49" s="340"/>
      <c r="G49" s="340"/>
      <c r="H49" s="196">
        <v>530</v>
      </c>
      <c r="I49" s="187"/>
      <c r="J49" s="210"/>
    </row>
    <row r="50" spans="2:10" ht="12.75">
      <c r="B50" s="195" t="s">
        <v>624</v>
      </c>
      <c r="C50" s="340" t="s">
        <v>625</v>
      </c>
      <c r="D50" s="340"/>
      <c r="E50" s="340"/>
      <c r="F50" s="340"/>
      <c r="G50" s="340"/>
      <c r="H50" s="196">
        <v>531</v>
      </c>
      <c r="I50" s="187"/>
      <c r="J50" s="210"/>
    </row>
    <row r="51" spans="2:10" ht="12.75">
      <c r="B51" s="195" t="s">
        <v>626</v>
      </c>
      <c r="C51" s="339" t="s">
        <v>627</v>
      </c>
      <c r="D51" s="339"/>
      <c r="E51" s="339"/>
      <c r="F51" s="339"/>
      <c r="G51" s="339"/>
      <c r="H51" s="196">
        <v>532</v>
      </c>
      <c r="I51" s="186">
        <f>I52+I53+I54+I55+I56+I57</f>
        <v>0</v>
      </c>
      <c r="J51" s="209">
        <f>J52+J53+J54+J55+J56+J57</f>
        <v>0</v>
      </c>
    </row>
    <row r="52" spans="2:10" ht="12.75">
      <c r="B52" s="195" t="s">
        <v>628</v>
      </c>
      <c r="C52" s="340" t="s">
        <v>629</v>
      </c>
      <c r="D52" s="340"/>
      <c r="E52" s="340"/>
      <c r="F52" s="340"/>
      <c r="G52" s="340"/>
      <c r="H52" s="196">
        <v>533</v>
      </c>
      <c r="I52" s="187"/>
      <c r="J52" s="210"/>
    </row>
    <row r="53" spans="2:10" ht="12.75">
      <c r="B53" s="195" t="s">
        <v>630</v>
      </c>
      <c r="C53" s="340" t="s">
        <v>631</v>
      </c>
      <c r="D53" s="340"/>
      <c r="E53" s="340"/>
      <c r="F53" s="340"/>
      <c r="G53" s="340"/>
      <c r="H53" s="196">
        <v>534</v>
      </c>
      <c r="I53" s="187"/>
      <c r="J53" s="210"/>
    </row>
    <row r="54" spans="2:10" ht="12.75">
      <c r="B54" s="195" t="s">
        <v>632</v>
      </c>
      <c r="C54" s="340" t="s">
        <v>633</v>
      </c>
      <c r="D54" s="340"/>
      <c r="E54" s="340"/>
      <c r="F54" s="340"/>
      <c r="G54" s="340"/>
      <c r="H54" s="196">
        <v>535</v>
      </c>
      <c r="I54" s="187"/>
      <c r="J54" s="210"/>
    </row>
    <row r="55" spans="2:10" ht="12.75">
      <c r="B55" s="195" t="s">
        <v>634</v>
      </c>
      <c r="C55" s="340" t="s">
        <v>635</v>
      </c>
      <c r="D55" s="340"/>
      <c r="E55" s="340"/>
      <c r="F55" s="340"/>
      <c r="G55" s="340"/>
      <c r="H55" s="196">
        <v>536</v>
      </c>
      <c r="I55" s="187"/>
      <c r="J55" s="210"/>
    </row>
    <row r="56" spans="2:10" ht="12.75">
      <c r="B56" s="195" t="s">
        <v>636</v>
      </c>
      <c r="C56" s="340" t="s">
        <v>637</v>
      </c>
      <c r="D56" s="340"/>
      <c r="E56" s="340"/>
      <c r="F56" s="340"/>
      <c r="G56" s="340"/>
      <c r="H56" s="196">
        <v>537</v>
      </c>
      <c r="I56" s="187"/>
      <c r="J56" s="210"/>
    </row>
    <row r="57" spans="2:10" ht="12.75">
      <c r="B57" s="195" t="s">
        <v>638</v>
      </c>
      <c r="C57" s="340" t="s">
        <v>639</v>
      </c>
      <c r="D57" s="340"/>
      <c r="E57" s="340"/>
      <c r="F57" s="340"/>
      <c r="G57" s="340"/>
      <c r="H57" s="196">
        <v>538</v>
      </c>
      <c r="I57" s="187"/>
      <c r="J57" s="210"/>
    </row>
    <row r="58" spans="2:10" ht="12.75">
      <c r="B58" s="195" t="s">
        <v>640</v>
      </c>
      <c r="C58" s="339" t="s">
        <v>641</v>
      </c>
      <c r="D58" s="339"/>
      <c r="E58" s="339"/>
      <c r="F58" s="339"/>
      <c r="G58" s="339"/>
      <c r="H58" s="196">
        <v>539</v>
      </c>
      <c r="I58" s="186">
        <f>I46-I51</f>
        <v>0</v>
      </c>
      <c r="J58" s="209"/>
    </row>
    <row r="59" spans="2:10" ht="12.75">
      <c r="B59" s="195" t="s">
        <v>642</v>
      </c>
      <c r="C59" s="339" t="s">
        <v>643</v>
      </c>
      <c r="D59" s="339"/>
      <c r="E59" s="339"/>
      <c r="F59" s="339"/>
      <c r="G59" s="339"/>
      <c r="H59" s="196">
        <v>540</v>
      </c>
      <c r="I59" s="186">
        <v>0</v>
      </c>
      <c r="J59" s="209">
        <f>J51-J46</f>
        <v>0</v>
      </c>
    </row>
    <row r="60" spans="2:10" ht="12.75">
      <c r="B60" s="195" t="s">
        <v>644</v>
      </c>
      <c r="C60" s="339" t="s">
        <v>645</v>
      </c>
      <c r="D60" s="339"/>
      <c r="E60" s="339"/>
      <c r="F60" s="339"/>
      <c r="G60" s="339"/>
      <c r="H60" s="196">
        <v>541</v>
      </c>
      <c r="I60" s="186">
        <f>I18+I31+I46</f>
        <v>1483057</v>
      </c>
      <c r="J60" s="209">
        <f>J18+J31+J46</f>
        <v>846646</v>
      </c>
    </row>
    <row r="61" spans="2:10" ht="12.75">
      <c r="B61" s="195" t="s">
        <v>646</v>
      </c>
      <c r="C61" s="339" t="s">
        <v>647</v>
      </c>
      <c r="D61" s="339"/>
      <c r="E61" s="339"/>
      <c r="F61" s="339"/>
      <c r="G61" s="339"/>
      <c r="H61" s="196">
        <v>542</v>
      </c>
      <c r="I61" s="186">
        <f>I22+I38+I51</f>
        <v>1705326</v>
      </c>
      <c r="J61" s="209">
        <f>J22+J38+J51</f>
        <v>759427</v>
      </c>
    </row>
    <row r="62" spans="2:10" ht="12.75">
      <c r="B62" s="195" t="s">
        <v>648</v>
      </c>
      <c r="C62" s="339" t="s">
        <v>649</v>
      </c>
      <c r="D62" s="339"/>
      <c r="E62" s="339"/>
      <c r="F62" s="339"/>
      <c r="G62" s="339"/>
      <c r="H62" s="196">
        <v>543</v>
      </c>
      <c r="I62" s="186"/>
      <c r="J62" s="186">
        <f>J60-J61</f>
        <v>87219</v>
      </c>
    </row>
    <row r="63" spans="2:10" ht="12.75">
      <c r="B63" s="195" t="s">
        <v>650</v>
      </c>
      <c r="C63" s="339" t="s">
        <v>651</v>
      </c>
      <c r="D63" s="339"/>
      <c r="E63" s="339"/>
      <c r="F63" s="339"/>
      <c r="G63" s="339"/>
      <c r="H63" s="196">
        <v>544</v>
      </c>
      <c r="I63" s="186">
        <f>I61-I60</f>
        <v>222269</v>
      </c>
      <c r="J63" s="209">
        <v>0</v>
      </c>
    </row>
    <row r="64" spans="2:10" ht="12.75">
      <c r="B64" s="195" t="s">
        <v>652</v>
      </c>
      <c r="C64" s="339" t="s">
        <v>653</v>
      </c>
      <c r="D64" s="339"/>
      <c r="E64" s="339"/>
      <c r="F64" s="339"/>
      <c r="G64" s="339"/>
      <c r="H64" s="196">
        <v>545</v>
      </c>
      <c r="I64" s="189">
        <v>249544</v>
      </c>
      <c r="J64" s="212">
        <v>162325</v>
      </c>
    </row>
    <row r="65" spans="2:10" ht="12.75">
      <c r="B65" s="195" t="s">
        <v>654</v>
      </c>
      <c r="C65" s="339" t="s">
        <v>655</v>
      </c>
      <c r="D65" s="339"/>
      <c r="E65" s="339"/>
      <c r="F65" s="339"/>
      <c r="G65" s="339"/>
      <c r="H65" s="196">
        <v>546</v>
      </c>
      <c r="I65" s="189"/>
      <c r="J65" s="212"/>
    </row>
    <row r="66" spans="2:10" ht="12.75">
      <c r="B66" s="195" t="s">
        <v>656</v>
      </c>
      <c r="C66" s="339" t="s">
        <v>657</v>
      </c>
      <c r="D66" s="339"/>
      <c r="E66" s="339"/>
      <c r="F66" s="339"/>
      <c r="G66" s="339"/>
      <c r="H66" s="196">
        <v>547</v>
      </c>
      <c r="I66" s="189"/>
      <c r="J66" s="212"/>
    </row>
    <row r="67" spans="2:10" ht="12.75">
      <c r="B67" s="203" t="s">
        <v>658</v>
      </c>
      <c r="C67" s="359" t="s">
        <v>659</v>
      </c>
      <c r="D67" s="359"/>
      <c r="E67" s="359"/>
      <c r="F67" s="359"/>
      <c r="G67" s="359"/>
      <c r="H67" s="204">
        <v>548</v>
      </c>
      <c r="I67" s="213">
        <f>I64+I62-I63+I65-I66</f>
        <v>27275</v>
      </c>
      <c r="J67" s="262">
        <f>J64+J62-J63+J65-J66</f>
        <v>249544</v>
      </c>
    </row>
    <row r="69" spans="2:10" ht="13.5" thickBot="1">
      <c r="B69" s="246" t="s">
        <v>157</v>
      </c>
      <c r="C69" s="228" t="s">
        <v>174</v>
      </c>
      <c r="F69" s="368" t="s">
        <v>165</v>
      </c>
      <c r="G69" s="361"/>
      <c r="H69" s="334"/>
      <c r="I69" s="335"/>
      <c r="J69" s="335"/>
    </row>
    <row r="70" spans="2:10" ht="13.5" thickBot="1">
      <c r="B70" s="246" t="s">
        <v>188</v>
      </c>
      <c r="C70" s="228" t="s">
        <v>50</v>
      </c>
      <c r="D70" s="228" t="s">
        <v>164</v>
      </c>
      <c r="E70" s="248" t="s">
        <v>166</v>
      </c>
      <c r="F70" s="250"/>
      <c r="G70" s="250"/>
      <c r="H70" s="336" t="s">
        <v>186</v>
      </c>
      <c r="I70" s="336"/>
      <c r="J70" s="336"/>
    </row>
  </sheetData>
  <sheetProtection/>
  <mergeCells count="71">
    <mergeCell ref="C65:G65"/>
    <mergeCell ref="C53:G53"/>
    <mergeCell ref="C54:G54"/>
    <mergeCell ref="C51:G51"/>
    <mergeCell ref="C52:G52"/>
    <mergeCell ref="C63:G63"/>
    <mergeCell ref="C64:G64"/>
    <mergeCell ref="C57:G57"/>
    <mergeCell ref="C58:G58"/>
    <mergeCell ref="C62:G62"/>
    <mergeCell ref="C49:G49"/>
    <mergeCell ref="C50:G50"/>
    <mergeCell ref="C45:G45"/>
    <mergeCell ref="C30:G30"/>
    <mergeCell ref="C31:G31"/>
    <mergeCell ref="C32:G32"/>
    <mergeCell ref="C40:G40"/>
    <mergeCell ref="C37:G37"/>
    <mergeCell ref="C38:G38"/>
    <mergeCell ref="C47:G47"/>
    <mergeCell ref="F69:G69"/>
    <mergeCell ref="H69:J69"/>
    <mergeCell ref="J3:L3"/>
    <mergeCell ref="J4:L4"/>
    <mergeCell ref="J5:L5"/>
    <mergeCell ref="J6:L6"/>
    <mergeCell ref="C66:G66"/>
    <mergeCell ref="C59:G59"/>
    <mergeCell ref="C67:G67"/>
    <mergeCell ref="C60:G60"/>
    <mergeCell ref="J1:L1"/>
    <mergeCell ref="B10:J10"/>
    <mergeCell ref="B11:J11"/>
    <mergeCell ref="B12:J12"/>
    <mergeCell ref="J2:L2"/>
    <mergeCell ref="B3:D4"/>
    <mergeCell ref="B5:E5"/>
    <mergeCell ref="H13:J13"/>
    <mergeCell ref="C55:G55"/>
    <mergeCell ref="C56:G56"/>
    <mergeCell ref="C61:G61"/>
    <mergeCell ref="C39:G39"/>
    <mergeCell ref="C33:G33"/>
    <mergeCell ref="C34:G34"/>
    <mergeCell ref="C35:G35"/>
    <mergeCell ref="C36:G36"/>
    <mergeCell ref="C29:G29"/>
    <mergeCell ref="C48:G48"/>
    <mergeCell ref="C41:G41"/>
    <mergeCell ref="C42:G42"/>
    <mergeCell ref="C43:G43"/>
    <mergeCell ref="C44:G44"/>
    <mergeCell ref="C46:G46"/>
    <mergeCell ref="C27:G27"/>
    <mergeCell ref="C28:G28"/>
    <mergeCell ref="C21:G21"/>
    <mergeCell ref="C22:G22"/>
    <mergeCell ref="C23:G23"/>
    <mergeCell ref="C24:G24"/>
    <mergeCell ref="C25:G25"/>
    <mergeCell ref="C26:G26"/>
    <mergeCell ref="H70:J70"/>
    <mergeCell ref="B14:B15"/>
    <mergeCell ref="C14:G15"/>
    <mergeCell ref="H14:H15"/>
    <mergeCell ref="I14:J14"/>
    <mergeCell ref="C16:G16"/>
    <mergeCell ref="C17:G17"/>
    <mergeCell ref="C18:G18"/>
    <mergeCell ref="C19:G19"/>
    <mergeCell ref="C20:G20"/>
  </mergeCells>
  <dataValidations count="2">
    <dataValidation type="whole" operator="greaterThanOrEqual" allowBlank="1" showInputMessage="1" showErrorMessage="1" prompt="U ovo polje se ne unosi iznos.&#10;Polje se automatski računa u skladu sa formulom." errorTitle="Graška" error="Unose se vrijednosti u konvertibilnim markama, bez decimalnih mjesta. Nije dozvoljen unos negativnih brojeva." sqref="I18:J18 I67:J67 I46:J46 I22:J22 I51:J51 I28:J29 I58:J63 I38:J38 I31:J31 I43:J44">
      <formula1>0</formula1>
    </dataValidation>
    <dataValidation type="whole" operator="greaterThanOrEqual" allowBlank="1" showInputMessage="1" showErrorMessage="1" errorTitle="Graška" error="Unose se vrijednosti u konvertibilnim markama, bez decimalnih mjesta. Nije dozvoljen unos negativnih brojeva." sqref="I64:J66 I19:J21 I17:J17 I23:J27 I30:J30 I32:J37 I39:J42 I45:J45 I47:J50 I52:J57">
      <formula1>0</formula1>
    </dataValidation>
  </dataValidations>
  <printOptions/>
  <pageMargins left="0.1968503937007874" right="0.11811023622047245" top="0.3937007874015748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83"/>
  <sheetViews>
    <sheetView zoomScalePageLayoutView="0" workbookViewId="0" topLeftCell="A1">
      <selection activeCell="I86" sqref="I86"/>
    </sheetView>
  </sheetViews>
  <sheetFormatPr defaultColWidth="9.140625" defaultRowHeight="12.75"/>
  <cols>
    <col min="1" max="1" width="1.7109375" style="0" customWidth="1"/>
    <col min="2" max="2" width="13.8515625" style="0" customWidth="1"/>
    <col min="3" max="3" width="42.00390625" style="0" customWidth="1"/>
    <col min="7" max="7" width="11.7109375" style="0" customWidth="1"/>
  </cols>
  <sheetData>
    <row r="1" spans="2:11" ht="12.75">
      <c r="B1" s="217" t="s">
        <v>191</v>
      </c>
      <c r="H1" s="267" t="s">
        <v>155</v>
      </c>
      <c r="I1" s="378"/>
      <c r="J1" s="378"/>
      <c r="K1" s="378"/>
    </row>
    <row r="2" spans="2:10" ht="12.75">
      <c r="B2" s="217" t="s">
        <v>190</v>
      </c>
      <c r="H2" s="268" t="s">
        <v>169</v>
      </c>
      <c r="I2" s="266"/>
      <c r="J2" s="266"/>
    </row>
    <row r="3" spans="2:10" ht="12.75">
      <c r="B3" s="325" t="s">
        <v>152</v>
      </c>
      <c r="C3" s="325"/>
      <c r="D3" s="325"/>
      <c r="H3" s="251" t="s">
        <v>156</v>
      </c>
      <c r="I3" s="251"/>
      <c r="J3" s="251"/>
    </row>
    <row r="4" spans="2:10" ht="12.75">
      <c r="B4" s="325"/>
      <c r="C4" s="325"/>
      <c r="D4" s="325"/>
      <c r="H4" s="251" t="s">
        <v>156</v>
      </c>
      <c r="I4" s="251"/>
      <c r="J4" s="251"/>
    </row>
    <row r="5" spans="2:10" ht="12.75">
      <c r="B5" s="326" t="s">
        <v>185</v>
      </c>
      <c r="C5" s="326"/>
      <c r="D5" s="326"/>
      <c r="E5" s="326"/>
      <c r="H5" s="251" t="s">
        <v>156</v>
      </c>
      <c r="I5" s="251"/>
      <c r="J5" s="251"/>
    </row>
    <row r="6" spans="2:10" ht="13.5" thickBot="1">
      <c r="B6" s="217" t="s">
        <v>153</v>
      </c>
      <c r="C6" s="260" t="s">
        <v>178</v>
      </c>
      <c r="H6" s="249" t="s">
        <v>156</v>
      </c>
      <c r="I6" s="249"/>
      <c r="J6" s="249"/>
    </row>
    <row r="7" spans="2:3" ht="12.75">
      <c r="B7" s="217" t="s">
        <v>154</v>
      </c>
      <c r="C7" s="261" t="s">
        <v>168</v>
      </c>
    </row>
    <row r="8" spans="2:10" ht="15.75">
      <c r="B8" s="365" t="s">
        <v>179</v>
      </c>
      <c r="C8" s="365"/>
      <c r="D8" s="365"/>
      <c r="E8" s="365"/>
      <c r="F8" s="365"/>
      <c r="G8" s="365"/>
      <c r="H8" s="365"/>
      <c r="I8" s="365"/>
      <c r="J8" s="365"/>
    </row>
    <row r="9" spans="2:10" ht="12.75">
      <c r="B9" s="366" t="s">
        <v>180</v>
      </c>
      <c r="C9" s="366"/>
      <c r="D9" s="366"/>
      <c r="E9" s="366"/>
      <c r="F9" s="366"/>
      <c r="G9" s="366"/>
      <c r="H9" s="366"/>
      <c r="I9" s="366"/>
      <c r="J9" s="366"/>
    </row>
    <row r="10" spans="2:10" ht="12.75">
      <c r="B10" s="366" t="s">
        <v>53</v>
      </c>
      <c r="C10" s="366"/>
      <c r="D10" s="366"/>
      <c r="E10" s="366"/>
      <c r="F10" s="366"/>
      <c r="G10" s="366"/>
      <c r="H10" s="366"/>
      <c r="I10" s="366"/>
      <c r="J10" s="366"/>
    </row>
    <row r="11" spans="8:10" ht="12.75">
      <c r="H11" s="379" t="s">
        <v>173</v>
      </c>
      <c r="I11" s="360"/>
      <c r="J11" s="360"/>
    </row>
    <row r="12" spans="2:10" ht="12.75">
      <c r="B12" s="341" t="s">
        <v>353</v>
      </c>
      <c r="C12" s="299" t="s">
        <v>354</v>
      </c>
      <c r="D12" s="299"/>
      <c r="E12" s="299"/>
      <c r="F12" s="299"/>
      <c r="G12" s="299"/>
      <c r="H12" s="297" t="s">
        <v>355</v>
      </c>
      <c r="I12" s="299" t="s">
        <v>565</v>
      </c>
      <c r="J12" s="345"/>
    </row>
    <row r="13" spans="2:10" ht="25.5">
      <c r="B13" s="355"/>
      <c r="C13" s="356"/>
      <c r="D13" s="356"/>
      <c r="E13" s="356"/>
      <c r="F13" s="356"/>
      <c r="G13" s="356"/>
      <c r="H13" s="357"/>
      <c r="I13" s="39" t="s">
        <v>566</v>
      </c>
      <c r="J13" s="40" t="s">
        <v>567</v>
      </c>
    </row>
    <row r="14" spans="2:10" ht="12.75">
      <c r="B14" s="21">
        <v>1</v>
      </c>
      <c r="C14" s="358">
        <v>2</v>
      </c>
      <c r="D14" s="358"/>
      <c r="E14" s="358"/>
      <c r="F14" s="358"/>
      <c r="G14" s="358"/>
      <c r="H14" s="22">
        <v>3</v>
      </c>
      <c r="I14" s="41">
        <v>4</v>
      </c>
      <c r="J14" s="42">
        <v>5</v>
      </c>
    </row>
    <row r="15" spans="2:10" ht="12.75">
      <c r="B15" s="43">
        <v>10</v>
      </c>
      <c r="C15" s="369" t="s">
        <v>660</v>
      </c>
      <c r="D15" s="369"/>
      <c r="E15" s="369"/>
      <c r="F15" s="369"/>
      <c r="G15" s="369"/>
      <c r="H15" s="44">
        <v>601</v>
      </c>
      <c r="I15" s="45"/>
      <c r="J15" s="46"/>
    </row>
    <row r="16" spans="2:10" ht="12.75">
      <c r="B16" s="47" t="s">
        <v>661</v>
      </c>
      <c r="C16" s="370" t="s">
        <v>662</v>
      </c>
      <c r="D16" s="370"/>
      <c r="E16" s="370"/>
      <c r="F16" s="370"/>
      <c r="G16" s="370"/>
      <c r="H16" s="6">
        <v>602</v>
      </c>
      <c r="I16" s="7"/>
      <c r="J16" s="8"/>
    </row>
    <row r="17" spans="2:10" ht="12.75">
      <c r="B17" s="48" t="s">
        <v>663</v>
      </c>
      <c r="C17" s="371" t="s">
        <v>664</v>
      </c>
      <c r="D17" s="371"/>
      <c r="E17" s="371"/>
      <c r="F17" s="371"/>
      <c r="G17" s="371"/>
      <c r="H17" s="49">
        <v>603</v>
      </c>
      <c r="I17" s="9"/>
      <c r="J17" s="10"/>
    </row>
    <row r="18" spans="2:10" ht="12.75">
      <c r="B18" s="47" t="s">
        <v>665</v>
      </c>
      <c r="C18" s="370" t="s">
        <v>666</v>
      </c>
      <c r="D18" s="370"/>
      <c r="E18" s="370"/>
      <c r="F18" s="370"/>
      <c r="G18" s="370"/>
      <c r="H18" s="6">
        <v>604</v>
      </c>
      <c r="I18" s="7"/>
      <c r="J18" s="8"/>
    </row>
    <row r="19" spans="2:10" ht="12.75">
      <c r="B19" s="48" t="s">
        <v>667</v>
      </c>
      <c r="C19" s="371" t="s">
        <v>668</v>
      </c>
      <c r="D19" s="371"/>
      <c r="E19" s="371"/>
      <c r="F19" s="371"/>
      <c r="G19" s="371"/>
      <c r="H19" s="49">
        <v>605</v>
      </c>
      <c r="I19" s="9">
        <v>50351</v>
      </c>
      <c r="J19" s="10">
        <v>57208</v>
      </c>
    </row>
    <row r="20" spans="2:10" ht="12.75">
      <c r="B20" s="47" t="s">
        <v>669</v>
      </c>
      <c r="C20" s="370" t="s">
        <v>670</v>
      </c>
      <c r="D20" s="370"/>
      <c r="E20" s="370"/>
      <c r="F20" s="370"/>
      <c r="G20" s="370"/>
      <c r="H20" s="6">
        <v>606</v>
      </c>
      <c r="I20" s="7"/>
      <c r="J20" s="8"/>
    </row>
    <row r="21" spans="2:10" ht="12.75">
      <c r="B21" s="48" t="s">
        <v>671</v>
      </c>
      <c r="C21" s="371" t="s">
        <v>672</v>
      </c>
      <c r="D21" s="371"/>
      <c r="E21" s="371"/>
      <c r="F21" s="371"/>
      <c r="G21" s="371"/>
      <c r="H21" s="49">
        <v>607</v>
      </c>
      <c r="I21" s="9"/>
      <c r="J21" s="10"/>
    </row>
    <row r="22" spans="2:10" ht="12.75">
      <c r="B22" s="47" t="s">
        <v>673</v>
      </c>
      <c r="C22" s="370" t="s">
        <v>674</v>
      </c>
      <c r="D22" s="370"/>
      <c r="E22" s="370"/>
      <c r="F22" s="370"/>
      <c r="G22" s="370"/>
      <c r="H22" s="6">
        <v>608</v>
      </c>
      <c r="I22" s="7"/>
      <c r="J22" s="8"/>
    </row>
    <row r="23" spans="2:10" ht="12.75">
      <c r="B23" s="48" t="s">
        <v>675</v>
      </c>
      <c r="C23" s="371" t="s">
        <v>676</v>
      </c>
      <c r="D23" s="371"/>
      <c r="E23" s="371"/>
      <c r="F23" s="371"/>
      <c r="G23" s="371"/>
      <c r="H23" s="49">
        <v>609</v>
      </c>
      <c r="I23" s="9"/>
      <c r="J23" s="10"/>
    </row>
    <row r="24" spans="2:10" ht="12.75">
      <c r="B24" s="47" t="s">
        <v>677</v>
      </c>
      <c r="C24" s="370" t="s">
        <v>678</v>
      </c>
      <c r="D24" s="370"/>
      <c r="E24" s="370"/>
      <c r="F24" s="370"/>
      <c r="G24" s="370"/>
      <c r="H24" s="6">
        <v>610</v>
      </c>
      <c r="I24" s="7"/>
      <c r="J24" s="8"/>
    </row>
    <row r="25" spans="2:10" ht="12.75">
      <c r="B25" s="48" t="s">
        <v>679</v>
      </c>
      <c r="C25" s="371" t="s">
        <v>680</v>
      </c>
      <c r="D25" s="371"/>
      <c r="E25" s="371"/>
      <c r="F25" s="371"/>
      <c r="G25" s="371"/>
      <c r="H25" s="49">
        <v>611</v>
      </c>
      <c r="I25" s="9"/>
      <c r="J25" s="10"/>
    </row>
    <row r="26" spans="2:10" ht="12.75">
      <c r="B26" s="47" t="s">
        <v>681</v>
      </c>
      <c r="C26" s="370" t="s">
        <v>682</v>
      </c>
      <c r="D26" s="370"/>
      <c r="E26" s="370"/>
      <c r="F26" s="370"/>
      <c r="G26" s="370"/>
      <c r="H26" s="6">
        <v>612</v>
      </c>
      <c r="I26" s="7"/>
      <c r="J26" s="8"/>
    </row>
    <row r="27" spans="2:10" ht="12.75">
      <c r="B27" s="48" t="s">
        <v>683</v>
      </c>
      <c r="C27" s="371" t="s">
        <v>684</v>
      </c>
      <c r="D27" s="371"/>
      <c r="E27" s="371"/>
      <c r="F27" s="371"/>
      <c r="G27" s="371"/>
      <c r="H27" s="49">
        <v>613</v>
      </c>
      <c r="I27" s="9"/>
      <c r="J27" s="10"/>
    </row>
    <row r="28" spans="2:10" ht="12.75">
      <c r="B28" s="47" t="s">
        <v>685</v>
      </c>
      <c r="C28" s="370" t="s">
        <v>686</v>
      </c>
      <c r="D28" s="370"/>
      <c r="E28" s="370"/>
      <c r="F28" s="370"/>
      <c r="G28" s="370"/>
      <c r="H28" s="6">
        <v>614</v>
      </c>
      <c r="I28" s="283">
        <v>291821</v>
      </c>
      <c r="J28" s="8">
        <v>169144</v>
      </c>
    </row>
    <row r="29" spans="2:10" ht="12.75">
      <c r="B29" s="48" t="s">
        <v>687</v>
      </c>
      <c r="C29" s="371" t="s">
        <v>688</v>
      </c>
      <c r="D29" s="371"/>
      <c r="E29" s="371"/>
      <c r="F29" s="371"/>
      <c r="G29" s="371"/>
      <c r="H29" s="49">
        <v>615</v>
      </c>
      <c r="I29" s="9"/>
      <c r="J29" s="10"/>
    </row>
    <row r="30" spans="2:10" ht="12.75">
      <c r="B30" s="47" t="s">
        <v>689</v>
      </c>
      <c r="C30" s="370" t="s">
        <v>690</v>
      </c>
      <c r="D30" s="370"/>
      <c r="E30" s="370"/>
      <c r="F30" s="370"/>
      <c r="G30" s="370"/>
      <c r="H30" s="6">
        <v>616</v>
      </c>
      <c r="I30" s="7"/>
      <c r="J30" s="8"/>
    </row>
    <row r="31" spans="2:10" ht="12.75">
      <c r="B31" s="50">
        <v>65</v>
      </c>
      <c r="C31" s="372" t="s">
        <v>691</v>
      </c>
      <c r="D31" s="372"/>
      <c r="E31" s="372"/>
      <c r="F31" s="372"/>
      <c r="G31" s="372"/>
      <c r="H31" s="51">
        <v>617</v>
      </c>
      <c r="I31" s="11">
        <f>I32+I35+I36+I37+I38+I39+I40</f>
        <v>18984</v>
      </c>
      <c r="J31" s="11">
        <f>J32+J35+J36+J37+J38+J39+J40</f>
        <v>3923</v>
      </c>
    </row>
    <row r="32" spans="2:10" ht="12.75">
      <c r="B32" s="47">
        <v>650</v>
      </c>
      <c r="C32" s="370" t="s">
        <v>692</v>
      </c>
      <c r="D32" s="370"/>
      <c r="E32" s="370"/>
      <c r="F32" s="370"/>
      <c r="G32" s="370"/>
      <c r="H32" s="6">
        <v>618</v>
      </c>
      <c r="I32" s="7"/>
      <c r="J32" s="8"/>
    </row>
    <row r="33" spans="2:10" ht="12.75">
      <c r="B33" s="48" t="s">
        <v>693</v>
      </c>
      <c r="C33" s="371" t="s">
        <v>694</v>
      </c>
      <c r="D33" s="371"/>
      <c r="E33" s="371"/>
      <c r="F33" s="371"/>
      <c r="G33" s="371"/>
      <c r="H33" s="49">
        <v>619</v>
      </c>
      <c r="I33" s="9"/>
      <c r="J33" s="10"/>
    </row>
    <row r="34" spans="2:10" ht="12.75">
      <c r="B34" s="47" t="s">
        <v>693</v>
      </c>
      <c r="C34" s="370" t="s">
        <v>695</v>
      </c>
      <c r="D34" s="370"/>
      <c r="E34" s="370"/>
      <c r="F34" s="370"/>
      <c r="G34" s="370"/>
      <c r="H34" s="6">
        <v>620</v>
      </c>
      <c r="I34" s="7"/>
      <c r="J34" s="8"/>
    </row>
    <row r="35" spans="2:10" ht="12.75">
      <c r="B35" s="48">
        <v>651</v>
      </c>
      <c r="C35" s="371" t="s">
        <v>696</v>
      </c>
      <c r="D35" s="371"/>
      <c r="E35" s="371"/>
      <c r="F35" s="371"/>
      <c r="G35" s="371"/>
      <c r="H35" s="49">
        <v>621</v>
      </c>
      <c r="I35" s="9"/>
      <c r="J35" s="10"/>
    </row>
    <row r="36" spans="2:10" ht="12.75">
      <c r="B36" s="47">
        <v>652</v>
      </c>
      <c r="C36" s="370" t="s">
        <v>697</v>
      </c>
      <c r="D36" s="370"/>
      <c r="E36" s="370"/>
      <c r="F36" s="370"/>
      <c r="G36" s="370"/>
      <c r="H36" s="6">
        <v>622</v>
      </c>
      <c r="I36" s="7"/>
      <c r="J36" s="8"/>
    </row>
    <row r="37" spans="2:10" ht="12.75">
      <c r="B37" s="48">
        <v>653</v>
      </c>
      <c r="C37" s="371" t="s">
        <v>698</v>
      </c>
      <c r="D37" s="371"/>
      <c r="E37" s="371"/>
      <c r="F37" s="371"/>
      <c r="G37" s="371"/>
      <c r="H37" s="49">
        <v>623</v>
      </c>
      <c r="I37" s="9"/>
      <c r="J37" s="10"/>
    </row>
    <row r="38" spans="2:10" ht="12.75">
      <c r="B38" s="47">
        <v>654</v>
      </c>
      <c r="C38" s="370" t="s">
        <v>699</v>
      </c>
      <c r="D38" s="370"/>
      <c r="E38" s="370"/>
      <c r="F38" s="370"/>
      <c r="G38" s="370"/>
      <c r="H38" s="6">
        <v>624</v>
      </c>
      <c r="I38" s="7"/>
      <c r="J38" s="8"/>
    </row>
    <row r="39" spans="2:10" ht="12.75">
      <c r="B39" s="48">
        <v>655</v>
      </c>
      <c r="C39" s="371" t="s">
        <v>700</v>
      </c>
      <c r="D39" s="371"/>
      <c r="E39" s="371"/>
      <c r="F39" s="371"/>
      <c r="G39" s="371"/>
      <c r="H39" s="49">
        <v>625</v>
      </c>
      <c r="I39" s="9">
        <v>18984</v>
      </c>
      <c r="J39" s="10">
        <v>3923</v>
      </c>
    </row>
    <row r="40" spans="2:10" ht="12.75">
      <c r="B40" s="47">
        <v>659</v>
      </c>
      <c r="C40" s="370" t="s">
        <v>701</v>
      </c>
      <c r="D40" s="370"/>
      <c r="E40" s="370"/>
      <c r="F40" s="370"/>
      <c r="G40" s="370"/>
      <c r="H40" s="6">
        <v>626</v>
      </c>
      <c r="I40" s="7"/>
      <c r="J40" s="8"/>
    </row>
    <row r="41" spans="2:10" ht="12.75">
      <c r="B41" s="50" t="s">
        <v>702</v>
      </c>
      <c r="C41" s="372" t="s">
        <v>703</v>
      </c>
      <c r="D41" s="372"/>
      <c r="E41" s="372"/>
      <c r="F41" s="372"/>
      <c r="G41" s="372"/>
      <c r="H41" s="51">
        <v>627</v>
      </c>
      <c r="I41" s="16">
        <v>625453</v>
      </c>
      <c r="J41" s="17">
        <v>550659</v>
      </c>
    </row>
    <row r="42" spans="2:10" ht="12.75">
      <c r="B42" s="47" t="s">
        <v>704</v>
      </c>
      <c r="C42" s="370" t="s">
        <v>705</v>
      </c>
      <c r="D42" s="370"/>
      <c r="E42" s="370"/>
      <c r="F42" s="370"/>
      <c r="G42" s="370"/>
      <c r="H42" s="6">
        <v>628</v>
      </c>
      <c r="I42" s="7">
        <v>625453</v>
      </c>
      <c r="J42" s="8">
        <v>550659</v>
      </c>
    </row>
    <row r="43" spans="2:10" ht="12.75">
      <c r="B43" s="48" t="s">
        <v>706</v>
      </c>
      <c r="C43" s="371" t="s">
        <v>707</v>
      </c>
      <c r="D43" s="371"/>
      <c r="E43" s="371"/>
      <c r="F43" s="371"/>
      <c r="G43" s="371"/>
      <c r="H43" s="49">
        <v>629</v>
      </c>
      <c r="I43" s="9"/>
      <c r="J43" s="10"/>
    </row>
    <row r="44" spans="2:10" ht="12.75">
      <c r="B44" s="47">
        <v>678</v>
      </c>
      <c r="C44" s="370" t="s">
        <v>708</v>
      </c>
      <c r="D44" s="370"/>
      <c r="E44" s="370"/>
      <c r="F44" s="370"/>
      <c r="G44" s="370"/>
      <c r="H44" s="6">
        <v>630</v>
      </c>
      <c r="I44" s="7"/>
      <c r="J44" s="8"/>
    </row>
    <row r="45" spans="2:10" ht="12.75">
      <c r="B45" s="50">
        <v>51</v>
      </c>
      <c r="C45" s="372" t="s">
        <v>709</v>
      </c>
      <c r="D45" s="372"/>
      <c r="E45" s="372"/>
      <c r="F45" s="372"/>
      <c r="G45" s="372"/>
      <c r="H45" s="51">
        <v>631</v>
      </c>
      <c r="I45" s="16">
        <v>5976</v>
      </c>
      <c r="J45" s="17">
        <v>7637</v>
      </c>
    </row>
    <row r="46" spans="2:10" ht="12.75">
      <c r="B46" s="47">
        <v>513</v>
      </c>
      <c r="C46" s="370" t="s">
        <v>710</v>
      </c>
      <c r="D46" s="370"/>
      <c r="E46" s="370"/>
      <c r="F46" s="370"/>
      <c r="G46" s="370"/>
      <c r="H46" s="6">
        <v>632</v>
      </c>
      <c r="I46" s="7">
        <v>4535</v>
      </c>
      <c r="J46" s="8">
        <v>3194</v>
      </c>
    </row>
    <row r="47" spans="2:10" ht="12.75">
      <c r="B47" s="50">
        <v>52</v>
      </c>
      <c r="C47" s="372" t="s">
        <v>711</v>
      </c>
      <c r="D47" s="372"/>
      <c r="E47" s="372"/>
      <c r="F47" s="372"/>
      <c r="G47" s="372"/>
      <c r="H47" s="51">
        <v>633</v>
      </c>
      <c r="I47" s="16">
        <v>200138</v>
      </c>
      <c r="J47" s="17">
        <v>190811</v>
      </c>
    </row>
    <row r="48" spans="2:10" ht="12.75">
      <c r="B48" s="47">
        <v>525</v>
      </c>
      <c r="C48" s="370" t="s">
        <v>712</v>
      </c>
      <c r="D48" s="370"/>
      <c r="E48" s="370"/>
      <c r="F48" s="370"/>
      <c r="G48" s="370"/>
      <c r="H48" s="6">
        <v>634</v>
      </c>
      <c r="I48" s="7"/>
      <c r="J48" s="8"/>
    </row>
    <row r="49" spans="2:10" ht="12.75">
      <c r="B49" s="48" t="s">
        <v>713</v>
      </c>
      <c r="C49" s="371" t="s">
        <v>714</v>
      </c>
      <c r="D49" s="371"/>
      <c r="E49" s="371"/>
      <c r="F49" s="371"/>
      <c r="G49" s="371"/>
      <c r="H49" s="49">
        <v>635</v>
      </c>
      <c r="I49" s="9"/>
      <c r="J49" s="10"/>
    </row>
    <row r="50" spans="2:10" ht="12.75">
      <c r="B50" s="52">
        <v>53</v>
      </c>
      <c r="C50" s="373" t="s">
        <v>715</v>
      </c>
      <c r="D50" s="373"/>
      <c r="E50" s="373"/>
      <c r="F50" s="373"/>
      <c r="G50" s="373"/>
      <c r="H50" s="2">
        <v>636</v>
      </c>
      <c r="I50" s="3">
        <f>I51+I52+I53+I54+I55+I56+I57+I58</f>
        <v>27286</v>
      </c>
      <c r="J50" s="3">
        <f>J51+J52+J53+J54+J55+J56+J57+J58</f>
        <v>29024</v>
      </c>
    </row>
    <row r="51" spans="2:10" ht="12.75">
      <c r="B51" s="48">
        <v>530</v>
      </c>
      <c r="C51" s="371" t="s">
        <v>716</v>
      </c>
      <c r="D51" s="371"/>
      <c r="E51" s="371"/>
      <c r="F51" s="371"/>
      <c r="G51" s="371"/>
      <c r="H51" s="49">
        <v>637</v>
      </c>
      <c r="I51" s="9"/>
      <c r="J51" s="10"/>
    </row>
    <row r="52" spans="2:10" ht="12.75">
      <c r="B52" s="47">
        <v>531</v>
      </c>
      <c r="C52" s="370" t="s">
        <v>717</v>
      </c>
      <c r="D52" s="370"/>
      <c r="E52" s="370"/>
      <c r="F52" s="370"/>
      <c r="G52" s="370"/>
      <c r="H52" s="6">
        <v>638</v>
      </c>
      <c r="I52" s="7">
        <v>4001</v>
      </c>
      <c r="J52" s="8">
        <v>4493</v>
      </c>
    </row>
    <row r="53" spans="2:10" ht="12.75">
      <c r="B53" s="48" t="s">
        <v>718</v>
      </c>
      <c r="C53" s="371" t="s">
        <v>719</v>
      </c>
      <c r="D53" s="371"/>
      <c r="E53" s="371"/>
      <c r="F53" s="371"/>
      <c r="G53" s="371"/>
      <c r="H53" s="49">
        <v>639</v>
      </c>
      <c r="I53" s="9">
        <v>2173</v>
      </c>
      <c r="J53" s="10">
        <v>188</v>
      </c>
    </row>
    <row r="54" spans="2:10" ht="12.75">
      <c r="B54" s="47" t="s">
        <v>718</v>
      </c>
      <c r="C54" s="370" t="s">
        <v>720</v>
      </c>
      <c r="D54" s="370"/>
      <c r="E54" s="370"/>
      <c r="F54" s="370"/>
      <c r="G54" s="370"/>
      <c r="H54" s="6">
        <v>640</v>
      </c>
      <c r="I54" s="7"/>
      <c r="J54" s="8"/>
    </row>
    <row r="55" spans="2:10" ht="12.75">
      <c r="B55" s="48">
        <v>533</v>
      </c>
      <c r="C55" s="371" t="s">
        <v>721</v>
      </c>
      <c r="D55" s="371"/>
      <c r="E55" s="371"/>
      <c r="F55" s="371"/>
      <c r="G55" s="371"/>
      <c r="H55" s="49">
        <v>641</v>
      </c>
      <c r="I55" s="9">
        <v>8524</v>
      </c>
      <c r="J55" s="10">
        <v>8872</v>
      </c>
    </row>
    <row r="56" spans="2:10" ht="12.75">
      <c r="B56" s="47" t="s">
        <v>722</v>
      </c>
      <c r="C56" s="370" t="s">
        <v>723</v>
      </c>
      <c r="D56" s="370"/>
      <c r="E56" s="370"/>
      <c r="F56" s="370"/>
      <c r="G56" s="370"/>
      <c r="H56" s="6">
        <v>642</v>
      </c>
      <c r="I56" s="7">
        <v>349</v>
      </c>
      <c r="J56" s="8">
        <v>349</v>
      </c>
    </row>
    <row r="57" spans="2:10" ht="12.75">
      <c r="B57" s="48" t="s">
        <v>724</v>
      </c>
      <c r="C57" s="371" t="s">
        <v>725</v>
      </c>
      <c r="D57" s="371"/>
      <c r="E57" s="371"/>
      <c r="F57" s="371"/>
      <c r="G57" s="371"/>
      <c r="H57" s="49">
        <v>643</v>
      </c>
      <c r="I57" s="9"/>
      <c r="J57" s="10"/>
    </row>
    <row r="58" spans="2:10" ht="12.75">
      <c r="B58" s="47">
        <v>539</v>
      </c>
      <c r="C58" s="370" t="s">
        <v>726</v>
      </c>
      <c r="D58" s="370"/>
      <c r="E58" s="370"/>
      <c r="F58" s="370"/>
      <c r="G58" s="370"/>
      <c r="H58" s="6">
        <v>644</v>
      </c>
      <c r="I58" s="7">
        <v>12239</v>
      </c>
      <c r="J58" s="8">
        <v>15122</v>
      </c>
    </row>
    <row r="59" spans="2:10" ht="12.75">
      <c r="B59" s="48" t="s">
        <v>727</v>
      </c>
      <c r="C59" s="371" t="s">
        <v>728</v>
      </c>
      <c r="D59" s="371"/>
      <c r="E59" s="371"/>
      <c r="F59" s="371"/>
      <c r="G59" s="371"/>
      <c r="H59" s="49">
        <v>645</v>
      </c>
      <c r="I59" s="9">
        <v>9819</v>
      </c>
      <c r="J59" s="10">
        <v>12935</v>
      </c>
    </row>
    <row r="60" spans="2:10" ht="12.75">
      <c r="B60" s="52">
        <v>55</v>
      </c>
      <c r="C60" s="373" t="s">
        <v>729</v>
      </c>
      <c r="D60" s="373"/>
      <c r="E60" s="373"/>
      <c r="F60" s="373"/>
      <c r="G60" s="373"/>
      <c r="H60" s="2">
        <v>646</v>
      </c>
      <c r="I60" s="3">
        <f>I61+I63+I64+I65+I66+I67+I68+I69</f>
        <v>56166</v>
      </c>
      <c r="J60" s="3">
        <f>J61+J63+J64+J65+J66+J67+J68+J69</f>
        <v>51464</v>
      </c>
    </row>
    <row r="61" spans="2:10" ht="12.75">
      <c r="B61" s="48">
        <v>550</v>
      </c>
      <c r="C61" s="371" t="s">
        <v>730</v>
      </c>
      <c r="D61" s="371"/>
      <c r="E61" s="371"/>
      <c r="F61" s="371"/>
      <c r="G61" s="371"/>
      <c r="H61" s="49">
        <v>647</v>
      </c>
      <c r="I61" s="9">
        <v>35169</v>
      </c>
      <c r="J61" s="10">
        <v>43409</v>
      </c>
    </row>
    <row r="62" spans="2:10" ht="12.75">
      <c r="B62" s="47" t="s">
        <v>731</v>
      </c>
      <c r="C62" s="370" t="s">
        <v>728</v>
      </c>
      <c r="D62" s="370"/>
      <c r="E62" s="370"/>
      <c r="F62" s="370"/>
      <c r="G62" s="370"/>
      <c r="H62" s="6">
        <v>648</v>
      </c>
      <c r="I62" s="7"/>
      <c r="J62" s="8"/>
    </row>
    <row r="63" spans="2:10" ht="12.75">
      <c r="B63" s="48">
        <v>551</v>
      </c>
      <c r="C63" s="371" t="s">
        <v>732</v>
      </c>
      <c r="D63" s="371"/>
      <c r="E63" s="371"/>
      <c r="F63" s="371"/>
      <c r="G63" s="371"/>
      <c r="H63" s="49">
        <v>649</v>
      </c>
      <c r="I63" s="9">
        <v>496</v>
      </c>
      <c r="J63" s="10">
        <v>325</v>
      </c>
    </row>
    <row r="64" spans="2:10" ht="12.75">
      <c r="B64" s="47">
        <v>552</v>
      </c>
      <c r="C64" s="370" t="s">
        <v>733</v>
      </c>
      <c r="D64" s="370"/>
      <c r="E64" s="370"/>
      <c r="F64" s="370"/>
      <c r="G64" s="370"/>
      <c r="H64" s="6">
        <v>650</v>
      </c>
      <c r="I64" s="7">
        <v>229</v>
      </c>
      <c r="J64" s="8">
        <v>226</v>
      </c>
    </row>
    <row r="65" spans="2:10" ht="12.75">
      <c r="B65" s="48">
        <v>553</v>
      </c>
      <c r="C65" s="371" t="s">
        <v>734</v>
      </c>
      <c r="D65" s="371"/>
      <c r="E65" s="371"/>
      <c r="F65" s="371"/>
      <c r="G65" s="371"/>
      <c r="H65" s="49">
        <v>651</v>
      </c>
      <c r="I65" s="9">
        <v>922</v>
      </c>
      <c r="J65" s="10">
        <v>987</v>
      </c>
    </row>
    <row r="66" spans="2:10" ht="12.75">
      <c r="B66" s="47">
        <v>554</v>
      </c>
      <c r="C66" s="370" t="s">
        <v>735</v>
      </c>
      <c r="D66" s="370"/>
      <c r="E66" s="370"/>
      <c r="F66" s="370"/>
      <c r="G66" s="370"/>
      <c r="H66" s="6">
        <v>652</v>
      </c>
      <c r="I66" s="7">
        <v>224</v>
      </c>
      <c r="J66" s="8">
        <v>291</v>
      </c>
    </row>
    <row r="67" spans="2:10" ht="12.75">
      <c r="B67" s="48" t="s">
        <v>736</v>
      </c>
      <c r="C67" s="371" t="s">
        <v>737</v>
      </c>
      <c r="D67" s="371"/>
      <c r="E67" s="371"/>
      <c r="F67" s="371"/>
      <c r="G67" s="371"/>
      <c r="H67" s="49">
        <v>653</v>
      </c>
      <c r="I67" s="9"/>
      <c r="J67" s="10"/>
    </row>
    <row r="68" spans="2:10" ht="12.75">
      <c r="B68" s="47" t="s">
        <v>736</v>
      </c>
      <c r="C68" s="370" t="s">
        <v>738</v>
      </c>
      <c r="D68" s="370"/>
      <c r="E68" s="370"/>
      <c r="F68" s="370"/>
      <c r="G68" s="370"/>
      <c r="H68" s="6">
        <v>654</v>
      </c>
      <c r="I68" s="7">
        <v>5931</v>
      </c>
      <c r="J68" s="8">
        <v>5698</v>
      </c>
    </row>
    <row r="69" spans="2:10" ht="12.75">
      <c r="B69" s="48">
        <v>559</v>
      </c>
      <c r="C69" s="371" t="s">
        <v>739</v>
      </c>
      <c r="D69" s="371"/>
      <c r="E69" s="371"/>
      <c r="F69" s="371"/>
      <c r="G69" s="371"/>
      <c r="H69" s="49">
        <v>655</v>
      </c>
      <c r="I69" s="9">
        <v>13195</v>
      </c>
      <c r="J69" s="10">
        <v>528</v>
      </c>
    </row>
    <row r="70" spans="2:10" ht="12.75">
      <c r="B70" s="52">
        <v>0</v>
      </c>
      <c r="C70" s="373" t="s">
        <v>740</v>
      </c>
      <c r="D70" s="373"/>
      <c r="E70" s="373"/>
      <c r="F70" s="373"/>
      <c r="G70" s="373"/>
      <c r="H70" s="2">
        <v>0</v>
      </c>
      <c r="I70" s="14"/>
      <c r="J70" s="15"/>
    </row>
    <row r="71" spans="2:10" ht="12.75">
      <c r="B71" s="48" t="s">
        <v>741</v>
      </c>
      <c r="C71" s="371" t="s">
        <v>742</v>
      </c>
      <c r="D71" s="371"/>
      <c r="E71" s="371"/>
      <c r="F71" s="371"/>
      <c r="G71" s="371"/>
      <c r="H71" s="49">
        <v>656</v>
      </c>
      <c r="I71" s="9"/>
      <c r="J71" s="10"/>
    </row>
    <row r="72" spans="2:10" ht="12.75">
      <c r="B72" s="47" t="s">
        <v>743</v>
      </c>
      <c r="C72" s="370" t="s">
        <v>744</v>
      </c>
      <c r="D72" s="370"/>
      <c r="E72" s="370"/>
      <c r="F72" s="370"/>
      <c r="G72" s="370"/>
      <c r="H72" s="6">
        <v>657</v>
      </c>
      <c r="I72" s="7"/>
      <c r="J72" s="8"/>
    </row>
    <row r="73" spans="2:10" ht="12.75">
      <c r="B73" s="48">
        <v>479</v>
      </c>
      <c r="C73" s="371" t="s">
        <v>745</v>
      </c>
      <c r="D73" s="371"/>
      <c r="E73" s="371"/>
      <c r="F73" s="371"/>
      <c r="G73" s="371"/>
      <c r="H73" s="49">
        <v>658</v>
      </c>
      <c r="I73" s="9"/>
      <c r="J73" s="10"/>
    </row>
    <row r="74" spans="2:10" ht="12.75">
      <c r="B74" s="47">
        <v>279</v>
      </c>
      <c r="C74" s="370" t="s">
        <v>746</v>
      </c>
      <c r="D74" s="370"/>
      <c r="E74" s="370"/>
      <c r="F74" s="370"/>
      <c r="G74" s="370"/>
      <c r="H74" s="6">
        <v>659</v>
      </c>
      <c r="I74" s="7"/>
      <c r="J74" s="8"/>
    </row>
    <row r="75" spans="2:10" ht="12.75">
      <c r="B75" s="48">
        <v>271</v>
      </c>
      <c r="C75" s="371" t="s">
        <v>747</v>
      </c>
      <c r="D75" s="371"/>
      <c r="E75" s="371"/>
      <c r="F75" s="371"/>
      <c r="G75" s="371"/>
      <c r="H75" s="49">
        <v>660</v>
      </c>
      <c r="I75" s="9"/>
      <c r="J75" s="10"/>
    </row>
    <row r="76" spans="2:10" ht="12.75">
      <c r="B76" s="47">
        <v>484</v>
      </c>
      <c r="C76" s="370" t="s">
        <v>748</v>
      </c>
      <c r="D76" s="370"/>
      <c r="E76" s="370"/>
      <c r="F76" s="370"/>
      <c r="G76" s="370"/>
      <c r="H76" s="6">
        <v>661</v>
      </c>
      <c r="I76" s="7"/>
      <c r="J76" s="8"/>
    </row>
    <row r="77" spans="2:10" ht="12.75">
      <c r="B77" s="48">
        <v>480</v>
      </c>
      <c r="C77" s="374" t="s">
        <v>749</v>
      </c>
      <c r="D77" s="375"/>
      <c r="E77" s="375"/>
      <c r="F77" s="375"/>
      <c r="G77" s="376"/>
      <c r="H77" s="49">
        <v>662</v>
      </c>
      <c r="I77" s="9"/>
      <c r="J77" s="10"/>
    </row>
    <row r="78" spans="2:10" ht="12.75">
      <c r="B78" s="47">
        <v>0</v>
      </c>
      <c r="C78" s="370" t="s">
        <v>750</v>
      </c>
      <c r="D78" s="370"/>
      <c r="E78" s="370"/>
      <c r="F78" s="370"/>
      <c r="G78" s="370"/>
      <c r="H78" s="6">
        <v>663</v>
      </c>
      <c r="I78" s="7"/>
      <c r="J78" s="8"/>
    </row>
    <row r="79" spans="2:10" ht="12.75">
      <c r="B79" s="48">
        <v>0</v>
      </c>
      <c r="C79" s="374" t="s">
        <v>751</v>
      </c>
      <c r="D79" s="375"/>
      <c r="E79" s="375"/>
      <c r="F79" s="375"/>
      <c r="G79" s="376"/>
      <c r="H79" s="49">
        <v>664</v>
      </c>
      <c r="I79" s="9"/>
      <c r="J79" s="10"/>
    </row>
    <row r="80" spans="2:10" ht="12.75">
      <c r="B80" s="53">
        <v>0</v>
      </c>
      <c r="C80" s="377" t="s">
        <v>752</v>
      </c>
      <c r="D80" s="377"/>
      <c r="E80" s="377"/>
      <c r="F80" s="377"/>
      <c r="G80" s="377"/>
      <c r="H80" s="18">
        <v>665</v>
      </c>
      <c r="I80" s="54">
        <v>10288</v>
      </c>
      <c r="J80" s="55">
        <v>10848</v>
      </c>
    </row>
    <row r="82" spans="2:10" ht="13.5" thickBot="1">
      <c r="B82" s="246" t="s">
        <v>157</v>
      </c>
      <c r="C82" s="228" t="s">
        <v>174</v>
      </c>
      <c r="F82" s="368" t="s">
        <v>165</v>
      </c>
      <c r="G82" s="361"/>
      <c r="H82" s="334"/>
      <c r="I82" s="335"/>
      <c r="J82" s="335"/>
    </row>
    <row r="83" spans="2:10" ht="13.5" thickBot="1">
      <c r="B83" s="246" t="s">
        <v>188</v>
      </c>
      <c r="C83" s="228" t="s">
        <v>50</v>
      </c>
      <c r="D83" s="228" t="s">
        <v>175</v>
      </c>
      <c r="E83" s="248" t="s">
        <v>166</v>
      </c>
      <c r="F83" s="250"/>
      <c r="G83" s="250"/>
      <c r="H83" s="336" t="s">
        <v>186</v>
      </c>
      <c r="I83" s="336"/>
      <c r="J83" s="336"/>
    </row>
  </sheetData>
  <sheetProtection/>
  <mergeCells count="81">
    <mergeCell ref="H82:J82"/>
    <mergeCell ref="I1:K1"/>
    <mergeCell ref="B8:J8"/>
    <mergeCell ref="B9:J9"/>
    <mergeCell ref="B10:J10"/>
    <mergeCell ref="H11:J11"/>
    <mergeCell ref="B3:D4"/>
    <mergeCell ref="B5:E5"/>
    <mergeCell ref="C76:G76"/>
    <mergeCell ref="C72:G72"/>
    <mergeCell ref="C73:G73"/>
    <mergeCell ref="C74:G74"/>
    <mergeCell ref="F82:G82"/>
    <mergeCell ref="C77:G77"/>
    <mergeCell ref="C78:G78"/>
    <mergeCell ref="C79:G79"/>
    <mergeCell ref="C80:G80"/>
    <mergeCell ref="C63:G63"/>
    <mergeCell ref="C75:G75"/>
    <mergeCell ref="C64:G64"/>
    <mergeCell ref="C65:G65"/>
    <mergeCell ref="C66:G66"/>
    <mergeCell ref="C67:G67"/>
    <mergeCell ref="C68:G68"/>
    <mergeCell ref="C69:G69"/>
    <mergeCell ref="C70:G70"/>
    <mergeCell ref="C71:G71"/>
    <mergeCell ref="C59:G59"/>
    <mergeCell ref="C60:G60"/>
    <mergeCell ref="C61:G61"/>
    <mergeCell ref="C62:G62"/>
    <mergeCell ref="C55:G55"/>
    <mergeCell ref="C56:G56"/>
    <mergeCell ref="C57:G57"/>
    <mergeCell ref="C58:G58"/>
    <mergeCell ref="C51:G51"/>
    <mergeCell ref="C52:G52"/>
    <mergeCell ref="C53:G53"/>
    <mergeCell ref="C54:G54"/>
    <mergeCell ref="C47:G47"/>
    <mergeCell ref="C48:G48"/>
    <mergeCell ref="C49:G49"/>
    <mergeCell ref="C50:G50"/>
    <mergeCell ref="C43:G43"/>
    <mergeCell ref="C44:G44"/>
    <mergeCell ref="C45:G45"/>
    <mergeCell ref="C46:G46"/>
    <mergeCell ref="C39:G39"/>
    <mergeCell ref="C40:G40"/>
    <mergeCell ref="C41:G41"/>
    <mergeCell ref="C42:G42"/>
    <mergeCell ref="C35:G35"/>
    <mergeCell ref="C36:G36"/>
    <mergeCell ref="C37:G37"/>
    <mergeCell ref="C38:G38"/>
    <mergeCell ref="C31:G31"/>
    <mergeCell ref="C32:G32"/>
    <mergeCell ref="C33:G33"/>
    <mergeCell ref="C34:G34"/>
    <mergeCell ref="C29:G29"/>
    <mergeCell ref="C30:G30"/>
    <mergeCell ref="C23:G23"/>
    <mergeCell ref="C24:G24"/>
    <mergeCell ref="C25:G25"/>
    <mergeCell ref="C26:G26"/>
    <mergeCell ref="C21:G21"/>
    <mergeCell ref="C22:G22"/>
    <mergeCell ref="H83:J83"/>
    <mergeCell ref="B12:B13"/>
    <mergeCell ref="C12:G13"/>
    <mergeCell ref="H12:H13"/>
    <mergeCell ref="I12:J12"/>
    <mergeCell ref="C14:G14"/>
    <mergeCell ref="C27:G27"/>
    <mergeCell ref="C28:G28"/>
    <mergeCell ref="C15:G15"/>
    <mergeCell ref="C16:G16"/>
    <mergeCell ref="C17:G17"/>
    <mergeCell ref="C18:G18"/>
    <mergeCell ref="C19:G19"/>
    <mergeCell ref="C20:G20"/>
  </mergeCells>
  <dataValidations count="2">
    <dataValidation type="whole" operator="greaterThanOrEqual" allowBlank="1" showInputMessage="1" showErrorMessage="1" prompt="U ovo polje se ne unosi iznos.&#10;Polje se automatski računa u skladu sa formulom." errorTitle="Greška" error="Unose se vrijednosti u konvertibilnim markama, bez decimalnih mjesta. Nije dozvoljen unos negativnih brojeva." sqref="I31:J31 I60:J60 I50:J50">
      <formula1>0</formula1>
    </dataValidation>
    <dataValidation type="whole" operator="greaterThanOrEqual" allowBlank="1" showInputMessage="1" showErrorMessage="1" errorTitle="Greška" error="Unose se vrijednosti u konvertibilnim markama, bez decimalnih mjesta. Nije dozvoljen unos negativnih brojeva." sqref="I51:J59 I61:J80 I32:J49 I15:J3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40"/>
  <sheetViews>
    <sheetView zoomScalePageLayoutView="0" workbookViewId="0" topLeftCell="D4">
      <selection activeCell="N44" sqref="N44"/>
    </sheetView>
  </sheetViews>
  <sheetFormatPr defaultColWidth="9.140625" defaultRowHeight="12.75"/>
  <cols>
    <col min="1" max="1" width="1.421875" style="0" customWidth="1"/>
    <col min="2" max="2" width="9.421875" style="0" customWidth="1"/>
    <col min="3" max="3" width="38.28125" style="0" customWidth="1"/>
    <col min="4" max="4" width="11.00390625" style="0" customWidth="1"/>
    <col min="12" max="12" width="12.421875" style="0" customWidth="1"/>
    <col min="14" max="14" width="12.7109375" style="0" customWidth="1"/>
  </cols>
  <sheetData>
    <row r="1" spans="2:13" ht="12.75">
      <c r="B1" s="217" t="s">
        <v>191</v>
      </c>
      <c r="J1" s="223" t="s">
        <v>155</v>
      </c>
      <c r="K1" s="364"/>
      <c r="L1" s="364"/>
      <c r="M1" s="364"/>
    </row>
    <row r="2" spans="2:13" ht="12.75">
      <c r="B2" s="217" t="s">
        <v>192</v>
      </c>
      <c r="J2" s="219"/>
      <c r="K2" s="322" t="s">
        <v>169</v>
      </c>
      <c r="L2" s="322"/>
      <c r="M2" s="322"/>
    </row>
    <row r="3" spans="2:13" ht="12.75">
      <c r="B3" s="325" t="s">
        <v>152</v>
      </c>
      <c r="C3" s="325"/>
      <c r="D3" s="325"/>
      <c r="J3" s="219"/>
      <c r="K3" s="347" t="s">
        <v>156</v>
      </c>
      <c r="L3" s="347"/>
      <c r="M3" s="347"/>
    </row>
    <row r="4" spans="2:13" ht="12.75">
      <c r="B4" s="325"/>
      <c r="C4" s="325"/>
      <c r="D4" s="325"/>
      <c r="J4" s="219"/>
      <c r="K4" s="347" t="s">
        <v>156</v>
      </c>
      <c r="L4" s="347"/>
      <c r="M4" s="347"/>
    </row>
    <row r="5" spans="2:13" ht="12.75">
      <c r="B5" s="326" t="s">
        <v>185</v>
      </c>
      <c r="C5" s="326"/>
      <c r="D5" s="326"/>
      <c r="E5" s="326"/>
      <c r="J5" s="219"/>
      <c r="K5" s="347" t="s">
        <v>156</v>
      </c>
      <c r="L5" s="347"/>
      <c r="M5" s="347"/>
    </row>
    <row r="6" spans="2:13" ht="13.5" thickBot="1">
      <c r="B6" s="217" t="s">
        <v>153</v>
      </c>
      <c r="C6" s="260" t="s">
        <v>178</v>
      </c>
      <c r="J6" s="219"/>
      <c r="K6" s="349" t="s">
        <v>156</v>
      </c>
      <c r="L6" s="349"/>
      <c r="M6" s="349"/>
    </row>
    <row r="7" spans="2:3" ht="12.75">
      <c r="B7" s="217" t="s">
        <v>154</v>
      </c>
      <c r="C7" s="261" t="s">
        <v>168</v>
      </c>
    </row>
    <row r="9" spans="2:14" ht="15.75">
      <c r="B9" s="323" t="s">
        <v>181</v>
      </c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</row>
    <row r="10" spans="2:14" ht="12.75">
      <c r="B10" s="330" t="s">
        <v>54</v>
      </c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</row>
    <row r="11" spans="11:14" ht="12.75">
      <c r="K11" s="379" t="s">
        <v>173</v>
      </c>
      <c r="L11" s="360"/>
      <c r="M11" s="360"/>
      <c r="N11" s="360"/>
    </row>
    <row r="12" spans="2:14" ht="12.75">
      <c r="B12" s="380" t="s">
        <v>588</v>
      </c>
      <c r="C12" s="314" t="s">
        <v>753</v>
      </c>
      <c r="D12" s="382"/>
      <c r="E12" s="315"/>
      <c r="F12" s="299" t="s">
        <v>754</v>
      </c>
      <c r="G12" s="299"/>
      <c r="H12" s="299"/>
      <c r="I12" s="299"/>
      <c r="J12" s="299"/>
      <c r="K12" s="299"/>
      <c r="L12" s="299"/>
      <c r="M12" s="297" t="s">
        <v>755</v>
      </c>
      <c r="N12" s="319" t="s">
        <v>756</v>
      </c>
    </row>
    <row r="13" spans="2:14" ht="140.25">
      <c r="B13" s="381"/>
      <c r="C13" s="316"/>
      <c r="D13" s="383"/>
      <c r="E13" s="317"/>
      <c r="F13" s="39" t="s">
        <v>355</v>
      </c>
      <c r="G13" s="39" t="s">
        <v>757</v>
      </c>
      <c r="H13" s="39" t="s">
        <v>758</v>
      </c>
      <c r="I13" s="39" t="s">
        <v>759</v>
      </c>
      <c r="J13" s="39" t="s">
        <v>760</v>
      </c>
      <c r="K13" s="39" t="s">
        <v>761</v>
      </c>
      <c r="L13" s="39" t="s">
        <v>762</v>
      </c>
      <c r="M13" s="357"/>
      <c r="N13" s="303"/>
    </row>
    <row r="14" spans="2:14" ht="12.75">
      <c r="B14" s="56"/>
      <c r="C14" s="393">
        <v>1</v>
      </c>
      <c r="D14" s="394"/>
      <c r="E14" s="395"/>
      <c r="F14" s="22">
        <v>2</v>
      </c>
      <c r="G14" s="22">
        <v>3</v>
      </c>
      <c r="H14" s="22">
        <v>4</v>
      </c>
      <c r="I14" s="22">
        <v>5</v>
      </c>
      <c r="J14" s="22">
        <v>6</v>
      </c>
      <c r="K14" s="22">
        <v>7</v>
      </c>
      <c r="L14" s="22">
        <v>8</v>
      </c>
      <c r="M14" s="22">
        <v>9</v>
      </c>
      <c r="N14" s="23">
        <v>10</v>
      </c>
    </row>
    <row r="15" spans="2:14" ht="24.75" customHeight="1">
      <c r="B15" s="57" t="s">
        <v>193</v>
      </c>
      <c r="C15" s="396" t="s">
        <v>11</v>
      </c>
      <c r="D15" s="397"/>
      <c r="E15" s="398"/>
      <c r="F15" s="58">
        <v>901</v>
      </c>
      <c r="G15" s="59">
        <v>1560000</v>
      </c>
      <c r="H15" s="59">
        <v>30640</v>
      </c>
      <c r="I15" s="59"/>
      <c r="J15" s="59">
        <v>256000</v>
      </c>
      <c r="K15" s="59">
        <v>6101906</v>
      </c>
      <c r="L15" s="247">
        <f>SUM(G15+H15+I15+J15+K15)</f>
        <v>7948546</v>
      </c>
      <c r="M15" s="59"/>
      <c r="N15" s="1">
        <f>L15</f>
        <v>7948546</v>
      </c>
    </row>
    <row r="16" spans="2:14" ht="12.75">
      <c r="B16" s="60" t="s">
        <v>194</v>
      </c>
      <c r="C16" s="390" t="s">
        <v>763</v>
      </c>
      <c r="D16" s="391"/>
      <c r="E16" s="392"/>
      <c r="F16" s="61">
        <v>902</v>
      </c>
      <c r="G16" s="7"/>
      <c r="H16" s="7"/>
      <c r="I16" s="7"/>
      <c r="J16" s="7"/>
      <c r="K16" s="7"/>
      <c r="L16" s="12">
        <v>0</v>
      </c>
      <c r="M16" s="7"/>
      <c r="N16" s="13">
        <v>0</v>
      </c>
    </row>
    <row r="17" spans="2:14" ht="12.75">
      <c r="B17" s="62" t="s">
        <v>195</v>
      </c>
      <c r="C17" s="384" t="s">
        <v>764</v>
      </c>
      <c r="D17" s="385"/>
      <c r="E17" s="386"/>
      <c r="F17" s="63">
        <v>903</v>
      </c>
      <c r="G17" s="9"/>
      <c r="H17" s="9"/>
      <c r="I17" s="9"/>
      <c r="J17" s="9"/>
      <c r="K17" s="9"/>
      <c r="L17" s="4">
        <v>0</v>
      </c>
      <c r="M17" s="9"/>
      <c r="N17" s="5">
        <v>0</v>
      </c>
    </row>
    <row r="18" spans="2:14" ht="12.75">
      <c r="B18" s="64" t="s">
        <v>196</v>
      </c>
      <c r="C18" s="387" t="s">
        <v>10</v>
      </c>
      <c r="D18" s="388"/>
      <c r="E18" s="389"/>
      <c r="F18" s="65">
        <v>904</v>
      </c>
      <c r="G18" s="3">
        <f>G15+G16+G17</f>
        <v>1560000</v>
      </c>
      <c r="H18" s="3">
        <f aca="true" t="shared" si="0" ref="H18:N18">H15+H16+H17</f>
        <v>30640</v>
      </c>
      <c r="I18" s="3">
        <f t="shared" si="0"/>
        <v>0</v>
      </c>
      <c r="J18" s="3">
        <f t="shared" si="0"/>
        <v>256000</v>
      </c>
      <c r="K18" s="3">
        <f t="shared" si="0"/>
        <v>6101906</v>
      </c>
      <c r="L18" s="3">
        <f t="shared" si="0"/>
        <v>7948546</v>
      </c>
      <c r="M18" s="3">
        <f t="shared" si="0"/>
        <v>0</v>
      </c>
      <c r="N18" s="263">
        <f t="shared" si="0"/>
        <v>7948546</v>
      </c>
    </row>
    <row r="19" spans="2:14" ht="12.75">
      <c r="B19" s="62" t="s">
        <v>197</v>
      </c>
      <c r="C19" s="384" t="s">
        <v>765</v>
      </c>
      <c r="D19" s="385"/>
      <c r="E19" s="386"/>
      <c r="F19" s="63">
        <v>905</v>
      </c>
      <c r="G19" s="9"/>
      <c r="H19" s="9"/>
      <c r="I19" s="9"/>
      <c r="J19" s="9"/>
      <c r="K19" s="9"/>
      <c r="L19" s="4">
        <v>0</v>
      </c>
      <c r="M19" s="9"/>
      <c r="N19" s="5">
        <v>0</v>
      </c>
    </row>
    <row r="20" spans="2:14" ht="12.75">
      <c r="B20" s="60" t="s">
        <v>198</v>
      </c>
      <c r="C20" s="390" t="s">
        <v>766</v>
      </c>
      <c r="D20" s="391"/>
      <c r="E20" s="392"/>
      <c r="F20" s="61">
        <v>906</v>
      </c>
      <c r="G20" s="7"/>
      <c r="H20" s="7"/>
      <c r="I20" s="7"/>
      <c r="J20" s="7"/>
      <c r="K20" s="7"/>
      <c r="L20" s="12">
        <v>0</v>
      </c>
      <c r="M20" s="7"/>
      <c r="N20" s="13">
        <v>0</v>
      </c>
    </row>
    <row r="21" spans="2:14" ht="12.75">
      <c r="B21" s="62" t="s">
        <v>199</v>
      </c>
      <c r="C21" s="384" t="s">
        <v>767</v>
      </c>
      <c r="D21" s="385"/>
      <c r="E21" s="386"/>
      <c r="F21" s="63">
        <v>907</v>
      </c>
      <c r="G21" s="9"/>
      <c r="H21" s="9"/>
      <c r="I21" s="9"/>
      <c r="J21" s="9"/>
      <c r="K21" s="9"/>
      <c r="L21" s="4">
        <v>0</v>
      </c>
      <c r="M21" s="9"/>
      <c r="N21" s="5">
        <v>0</v>
      </c>
    </row>
    <row r="22" spans="2:14" ht="12.75">
      <c r="B22" s="60" t="s">
        <v>219</v>
      </c>
      <c r="C22" s="390" t="s">
        <v>768</v>
      </c>
      <c r="D22" s="391"/>
      <c r="E22" s="392"/>
      <c r="F22" s="61">
        <v>908</v>
      </c>
      <c r="G22" s="7"/>
      <c r="H22" s="7"/>
      <c r="I22" s="7"/>
      <c r="J22" s="7"/>
      <c r="K22" s="7">
        <v>452527</v>
      </c>
      <c r="L22" s="12">
        <f>K22</f>
        <v>452527</v>
      </c>
      <c r="M22" s="7"/>
      <c r="N22" s="13">
        <f>L22</f>
        <v>452527</v>
      </c>
    </row>
    <row r="23" spans="2:14" ht="12.75">
      <c r="B23" s="62" t="s">
        <v>220</v>
      </c>
      <c r="C23" s="384" t="s">
        <v>769</v>
      </c>
      <c r="D23" s="385"/>
      <c r="E23" s="386"/>
      <c r="F23" s="63">
        <v>909</v>
      </c>
      <c r="G23" s="9"/>
      <c r="H23" s="9"/>
      <c r="I23" s="9"/>
      <c r="J23" s="9"/>
      <c r="K23" s="9"/>
      <c r="L23" s="4">
        <v>0</v>
      </c>
      <c r="M23" s="9"/>
      <c r="N23" s="5">
        <v>0</v>
      </c>
    </row>
    <row r="24" spans="2:14" ht="12.75">
      <c r="B24" s="60" t="s">
        <v>221</v>
      </c>
      <c r="C24" s="390" t="s">
        <v>770</v>
      </c>
      <c r="D24" s="391"/>
      <c r="E24" s="392"/>
      <c r="F24" s="61">
        <v>910</v>
      </c>
      <c r="G24" s="7"/>
      <c r="H24" s="7"/>
      <c r="I24" s="7"/>
      <c r="J24" s="7"/>
      <c r="K24" s="7"/>
      <c r="L24" s="12"/>
      <c r="M24" s="7"/>
      <c r="N24" s="13"/>
    </row>
    <row r="25" spans="2:14" ht="12.75">
      <c r="B25" s="62" t="s">
        <v>222</v>
      </c>
      <c r="C25" s="384" t="s">
        <v>771</v>
      </c>
      <c r="D25" s="385"/>
      <c r="E25" s="386"/>
      <c r="F25" s="63">
        <v>911</v>
      </c>
      <c r="G25" s="9"/>
      <c r="H25" s="9"/>
      <c r="I25" s="9"/>
      <c r="J25" s="9"/>
      <c r="K25" s="9"/>
      <c r="L25" s="4">
        <v>0</v>
      </c>
      <c r="M25" s="9"/>
      <c r="N25" s="5">
        <v>0</v>
      </c>
    </row>
    <row r="26" spans="2:14" ht="12.75">
      <c r="B26" s="64" t="s">
        <v>223</v>
      </c>
      <c r="C26" s="387" t="s">
        <v>12</v>
      </c>
      <c r="D26" s="388"/>
      <c r="E26" s="389"/>
      <c r="F26" s="65">
        <v>912</v>
      </c>
      <c r="G26" s="3">
        <f>G18+G19+G20+G21+G22+G23+G24+G25</f>
        <v>1560000</v>
      </c>
      <c r="H26" s="3">
        <f aca="true" t="shared" si="1" ref="H26:N26">H18+H19+H20+H21+H22+H23+H24+H25</f>
        <v>30640</v>
      </c>
      <c r="I26" s="3">
        <f t="shared" si="1"/>
        <v>0</v>
      </c>
      <c r="J26" s="3">
        <f t="shared" si="1"/>
        <v>256000</v>
      </c>
      <c r="K26" s="3">
        <f t="shared" si="1"/>
        <v>6554433</v>
      </c>
      <c r="L26" s="3">
        <f t="shared" si="1"/>
        <v>8401073</v>
      </c>
      <c r="M26" s="3">
        <f t="shared" si="1"/>
        <v>0</v>
      </c>
      <c r="N26" s="263">
        <f t="shared" si="1"/>
        <v>8401073</v>
      </c>
    </row>
    <row r="27" spans="2:14" ht="12.75">
      <c r="B27" s="62" t="s">
        <v>200</v>
      </c>
      <c r="C27" s="384" t="s">
        <v>772</v>
      </c>
      <c r="D27" s="385"/>
      <c r="E27" s="386"/>
      <c r="F27" s="63">
        <v>913</v>
      </c>
      <c r="G27" s="9"/>
      <c r="H27" s="9"/>
      <c r="I27" s="9"/>
      <c r="J27" s="9"/>
      <c r="K27" s="9"/>
      <c r="L27" s="4">
        <v>0</v>
      </c>
      <c r="M27" s="9"/>
      <c r="N27" s="5">
        <v>0</v>
      </c>
    </row>
    <row r="28" spans="2:14" ht="12.75">
      <c r="B28" s="60" t="s">
        <v>201</v>
      </c>
      <c r="C28" s="390" t="s">
        <v>764</v>
      </c>
      <c r="D28" s="391"/>
      <c r="E28" s="392"/>
      <c r="F28" s="61">
        <v>914</v>
      </c>
      <c r="G28" s="7"/>
      <c r="H28" s="7"/>
      <c r="I28" s="7"/>
      <c r="J28" s="7"/>
      <c r="K28" s="7"/>
      <c r="L28" s="12">
        <v>0</v>
      </c>
      <c r="M28" s="7"/>
      <c r="N28" s="13">
        <v>0</v>
      </c>
    </row>
    <row r="29" spans="2:14" ht="12.75">
      <c r="B29" s="66" t="s">
        <v>202</v>
      </c>
      <c r="C29" s="402" t="s">
        <v>13</v>
      </c>
      <c r="D29" s="403"/>
      <c r="E29" s="404"/>
      <c r="F29" s="67">
        <v>915</v>
      </c>
      <c r="G29" s="11">
        <f>G26+G27+G28</f>
        <v>1560000</v>
      </c>
      <c r="H29" s="11">
        <f aca="true" t="shared" si="2" ref="H29:N29">H26+H27+H28</f>
        <v>30640</v>
      </c>
      <c r="I29" s="11">
        <f t="shared" si="2"/>
        <v>0</v>
      </c>
      <c r="J29" s="11">
        <f t="shared" si="2"/>
        <v>256000</v>
      </c>
      <c r="K29" s="11">
        <f t="shared" si="2"/>
        <v>6554433</v>
      </c>
      <c r="L29" s="11">
        <f t="shared" si="2"/>
        <v>8401073</v>
      </c>
      <c r="M29" s="11">
        <f t="shared" si="2"/>
        <v>0</v>
      </c>
      <c r="N29" s="264">
        <f t="shared" si="2"/>
        <v>8401073</v>
      </c>
    </row>
    <row r="30" spans="2:14" ht="12.75">
      <c r="B30" s="60" t="s">
        <v>203</v>
      </c>
      <c r="C30" s="390" t="s">
        <v>765</v>
      </c>
      <c r="D30" s="391"/>
      <c r="E30" s="392"/>
      <c r="F30" s="61">
        <v>916</v>
      </c>
      <c r="G30" s="7"/>
      <c r="H30" s="7"/>
      <c r="I30" s="7"/>
      <c r="J30" s="7"/>
      <c r="K30" s="7"/>
      <c r="L30" s="12">
        <v>0</v>
      </c>
      <c r="M30" s="7"/>
      <c r="N30" s="13">
        <v>0</v>
      </c>
    </row>
    <row r="31" spans="2:14" ht="12.75">
      <c r="B31" s="62" t="s">
        <v>204</v>
      </c>
      <c r="C31" s="384" t="s">
        <v>766</v>
      </c>
      <c r="D31" s="385"/>
      <c r="E31" s="386"/>
      <c r="F31" s="63">
        <v>917</v>
      </c>
      <c r="G31" s="9"/>
      <c r="H31" s="9"/>
      <c r="I31" s="9"/>
      <c r="J31" s="9"/>
      <c r="K31" s="9"/>
      <c r="L31" s="4">
        <v>0</v>
      </c>
      <c r="M31" s="9"/>
      <c r="N31" s="5">
        <v>0</v>
      </c>
    </row>
    <row r="32" spans="2:14" ht="12.75">
      <c r="B32" s="60" t="s">
        <v>205</v>
      </c>
      <c r="C32" s="390" t="s">
        <v>767</v>
      </c>
      <c r="D32" s="391"/>
      <c r="E32" s="392"/>
      <c r="F32" s="61">
        <v>918</v>
      </c>
      <c r="G32" s="7"/>
      <c r="H32" s="7"/>
      <c r="I32" s="7"/>
      <c r="J32" s="7"/>
      <c r="K32" s="7"/>
      <c r="L32" s="12">
        <v>0</v>
      </c>
      <c r="M32" s="7"/>
      <c r="N32" s="13">
        <v>0</v>
      </c>
    </row>
    <row r="33" spans="2:14" ht="12.75">
      <c r="B33" s="62" t="s">
        <v>206</v>
      </c>
      <c r="C33" s="384" t="s">
        <v>768</v>
      </c>
      <c r="D33" s="385"/>
      <c r="E33" s="386"/>
      <c r="F33" s="63">
        <v>919</v>
      </c>
      <c r="G33" s="9"/>
      <c r="H33" s="9"/>
      <c r="I33" s="9"/>
      <c r="J33" s="9"/>
      <c r="K33" s="9">
        <v>44476</v>
      </c>
      <c r="L33" s="4">
        <v>44476</v>
      </c>
      <c r="M33" s="9"/>
      <c r="N33" s="5">
        <v>44476</v>
      </c>
    </row>
    <row r="34" spans="2:14" ht="12.75">
      <c r="B34" s="60" t="s">
        <v>207</v>
      </c>
      <c r="C34" s="390" t="s">
        <v>769</v>
      </c>
      <c r="D34" s="391"/>
      <c r="E34" s="392"/>
      <c r="F34" s="61">
        <v>920</v>
      </c>
      <c r="G34" s="7"/>
      <c r="H34" s="7"/>
      <c r="I34" s="7"/>
      <c r="J34" s="7"/>
      <c r="K34" s="7"/>
      <c r="L34" s="12">
        <v>0</v>
      </c>
      <c r="M34" s="7"/>
      <c r="N34" s="13">
        <v>0</v>
      </c>
    </row>
    <row r="35" spans="2:14" ht="12.75">
      <c r="B35" s="62" t="s">
        <v>208</v>
      </c>
      <c r="C35" s="384" t="s">
        <v>770</v>
      </c>
      <c r="D35" s="385"/>
      <c r="E35" s="386"/>
      <c r="F35" s="63">
        <v>921</v>
      </c>
      <c r="G35" s="9"/>
      <c r="H35" s="9"/>
      <c r="I35" s="9"/>
      <c r="J35" s="9"/>
      <c r="K35" s="9"/>
      <c r="L35" s="4">
        <v>0</v>
      </c>
      <c r="M35" s="9"/>
      <c r="N35" s="5">
        <v>0</v>
      </c>
    </row>
    <row r="36" spans="2:14" ht="12.75">
      <c r="B36" s="60" t="s">
        <v>209</v>
      </c>
      <c r="C36" s="390" t="s">
        <v>771</v>
      </c>
      <c r="D36" s="391"/>
      <c r="E36" s="392"/>
      <c r="F36" s="61">
        <v>922</v>
      </c>
      <c r="G36" s="7"/>
      <c r="H36" s="7"/>
      <c r="I36" s="7"/>
      <c r="J36" s="7"/>
      <c r="K36" s="7"/>
      <c r="L36" s="12">
        <v>0</v>
      </c>
      <c r="M36" s="7"/>
      <c r="N36" s="13">
        <v>0</v>
      </c>
    </row>
    <row r="37" spans="2:14" ht="12.75">
      <c r="B37" s="68" t="s">
        <v>210</v>
      </c>
      <c r="C37" s="399" t="s">
        <v>14</v>
      </c>
      <c r="D37" s="400"/>
      <c r="E37" s="401"/>
      <c r="F37" s="69">
        <v>923</v>
      </c>
      <c r="G37" s="70">
        <f>G29+G30+G31+G32+G33+G34+G35+G36</f>
        <v>1560000</v>
      </c>
      <c r="H37" s="70">
        <f aca="true" t="shared" si="3" ref="H37:N37">H29+H30+H31+H32+H33+H34+H35+H36</f>
        <v>30640</v>
      </c>
      <c r="I37" s="70">
        <f t="shared" si="3"/>
        <v>0</v>
      </c>
      <c r="J37" s="70">
        <f t="shared" si="3"/>
        <v>256000</v>
      </c>
      <c r="K37" s="70">
        <f t="shared" si="3"/>
        <v>6598909</v>
      </c>
      <c r="L37" s="70">
        <f t="shared" si="3"/>
        <v>8445549</v>
      </c>
      <c r="M37" s="70">
        <f t="shared" si="3"/>
        <v>0</v>
      </c>
      <c r="N37" s="265">
        <f t="shared" si="3"/>
        <v>8445549</v>
      </c>
    </row>
    <row r="39" spans="2:13" ht="13.5" thickBot="1">
      <c r="B39" s="246" t="s">
        <v>157</v>
      </c>
      <c r="C39" s="228" t="s">
        <v>174</v>
      </c>
      <c r="H39" s="368" t="s">
        <v>165</v>
      </c>
      <c r="I39" s="361"/>
      <c r="J39" s="361"/>
      <c r="K39" s="334"/>
      <c r="L39" s="335"/>
      <c r="M39" s="335"/>
    </row>
    <row r="40" spans="2:13" ht="13.5" thickBot="1">
      <c r="B40" s="246" t="s">
        <v>188</v>
      </c>
      <c r="C40" s="228" t="s">
        <v>15</v>
      </c>
      <c r="F40" s="228" t="s">
        <v>164</v>
      </c>
      <c r="H40" s="368" t="s">
        <v>166</v>
      </c>
      <c r="I40" s="361"/>
      <c r="J40" s="361"/>
      <c r="K40" s="336" t="s">
        <v>186</v>
      </c>
      <c r="L40" s="337"/>
      <c r="M40" s="337"/>
    </row>
  </sheetData>
  <sheetProtection/>
  <mergeCells count="44">
    <mergeCell ref="K6:M6"/>
    <mergeCell ref="H39:J39"/>
    <mergeCell ref="H40:J40"/>
    <mergeCell ref="K39:M39"/>
    <mergeCell ref="K40:M40"/>
    <mergeCell ref="B9:N9"/>
    <mergeCell ref="B10:N10"/>
    <mergeCell ref="K11:N11"/>
    <mergeCell ref="C33:E33"/>
    <mergeCell ref="C34:E34"/>
    <mergeCell ref="B3:D4"/>
    <mergeCell ref="B5:E5"/>
    <mergeCell ref="K1:M1"/>
    <mergeCell ref="K2:M2"/>
    <mergeCell ref="K3:M3"/>
    <mergeCell ref="K4:M4"/>
    <mergeCell ref="K5:M5"/>
    <mergeCell ref="C37:E37"/>
    <mergeCell ref="C27:E27"/>
    <mergeCell ref="C28:E28"/>
    <mergeCell ref="C29:E29"/>
    <mergeCell ref="C30:E30"/>
    <mergeCell ref="C31:E31"/>
    <mergeCell ref="C32:E32"/>
    <mergeCell ref="C25:E25"/>
    <mergeCell ref="C26:E26"/>
    <mergeCell ref="C35:E35"/>
    <mergeCell ref="C36:E36"/>
    <mergeCell ref="C21:E21"/>
    <mergeCell ref="C22:E22"/>
    <mergeCell ref="C23:E23"/>
    <mergeCell ref="C24:E24"/>
    <mergeCell ref="C19:E19"/>
    <mergeCell ref="C20:E20"/>
    <mergeCell ref="N12:N13"/>
    <mergeCell ref="C14:E14"/>
    <mergeCell ref="C15:E15"/>
    <mergeCell ref="C16:E16"/>
    <mergeCell ref="B12:B13"/>
    <mergeCell ref="C12:E13"/>
    <mergeCell ref="F12:L12"/>
    <mergeCell ref="M12:M13"/>
    <mergeCell ref="C17:E17"/>
    <mergeCell ref="C18:E18"/>
  </mergeCells>
  <dataValidations count="2">
    <dataValidation type="whole" operator="greaterThanOrEqual" allowBlank="1" showInputMessage="1" prompt="U ovo polje se ne unosi iznos.&#10;Polje se automatski računa u skladu sa formulom." errorTitle="Graška" error="Unose se vrijednosti u konvertibilnim markama, bez decimalnih mjesta. Nije dozvoljen unos negativnih brojeva." sqref="G26:N26 N15:N25 G29:N29 L27:L28 L30:L37 N30:N37 M18 G18:K18 L15:L25 N27:N28 G37:K37 M37">
      <formula1>0</formula1>
    </dataValidation>
    <dataValidation type="whole" operator="notEqual" allowBlank="1" showInputMessage="1" showErrorMessage="1" errorTitle="Graška" error="Unose se vrijednosti u konvertibilnim markama, bez decimalnih mjesta." sqref="G15:K17 M15:M17 G19:K25 M19:M25 G27:K28 M27:M28 G30:K36 M30:M36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H57"/>
  <sheetViews>
    <sheetView tabSelected="1" zoomScalePageLayoutView="0" workbookViewId="0" topLeftCell="A10">
      <selection activeCell="B27" sqref="B27:H27"/>
    </sheetView>
  </sheetViews>
  <sheetFormatPr defaultColWidth="9.140625" defaultRowHeight="12.75"/>
  <cols>
    <col min="1" max="1" width="2.421875" style="0" customWidth="1"/>
    <col min="2" max="2" width="13.00390625" style="0" customWidth="1"/>
    <col min="3" max="3" width="11.7109375" style="0" customWidth="1"/>
    <col min="4" max="4" width="11.421875" style="0" customWidth="1"/>
    <col min="5" max="5" width="12.57421875" style="0" customWidth="1"/>
    <col min="6" max="6" width="13.140625" style="0" customWidth="1"/>
    <col min="7" max="7" width="16.28125" style="0" customWidth="1"/>
    <col min="8" max="8" width="15.28125" style="0" customWidth="1"/>
  </cols>
  <sheetData>
    <row r="4" spans="2:8" ht="12.75">
      <c r="B4" s="405" t="s">
        <v>773</v>
      </c>
      <c r="C4" s="405"/>
      <c r="D4" s="405"/>
      <c r="E4" s="405"/>
      <c r="F4" s="405"/>
      <c r="G4" s="71"/>
      <c r="H4" s="71"/>
    </row>
    <row r="5" spans="2:8" ht="12.75">
      <c r="B5" s="406" t="s">
        <v>774</v>
      </c>
      <c r="C5" s="406"/>
      <c r="D5" s="406"/>
      <c r="E5" s="406"/>
      <c r="F5" s="406"/>
      <c r="G5" s="71"/>
      <c r="H5" s="72" t="s">
        <v>775</v>
      </c>
    </row>
    <row r="6" spans="2:8" ht="12.75">
      <c r="B6" s="407" t="s">
        <v>776</v>
      </c>
      <c r="C6" s="407"/>
      <c r="D6" s="407"/>
      <c r="E6" s="407"/>
      <c r="F6" s="407"/>
      <c r="G6" s="71"/>
      <c r="H6" s="71"/>
    </row>
    <row r="7" spans="2:8" ht="12.75">
      <c r="B7" s="71"/>
      <c r="C7" s="71"/>
      <c r="D7" s="73"/>
      <c r="E7" s="74"/>
      <c r="F7" s="71"/>
      <c r="G7" s="71"/>
      <c r="H7" s="71"/>
    </row>
    <row r="8" spans="2:8" ht="18">
      <c r="B8" s="408" t="s">
        <v>777</v>
      </c>
      <c r="C8" s="408"/>
      <c r="D8" s="408"/>
      <c r="E8" s="408"/>
      <c r="F8" s="408"/>
      <c r="G8" s="408"/>
      <c r="H8" s="408"/>
    </row>
    <row r="9" spans="2:8" ht="13.5" thickBot="1">
      <c r="B9" s="71"/>
      <c r="C9" s="71"/>
      <c r="D9" s="71"/>
      <c r="E9" s="71"/>
      <c r="F9" s="71"/>
      <c r="G9" s="71"/>
      <c r="H9" s="71"/>
    </row>
    <row r="10" spans="2:8" ht="15.75">
      <c r="B10" s="75" t="s">
        <v>0</v>
      </c>
      <c r="C10" s="76"/>
      <c r="D10" s="77"/>
      <c r="E10" s="415" t="s">
        <v>1</v>
      </c>
      <c r="F10" s="415"/>
      <c r="G10" s="415"/>
      <c r="H10" s="416"/>
    </row>
    <row r="11" spans="2:8" ht="12.75">
      <c r="B11" s="78" t="s">
        <v>2</v>
      </c>
      <c r="C11" s="79"/>
      <c r="D11" s="79"/>
      <c r="E11" s="80" t="s">
        <v>3</v>
      </c>
      <c r="F11" s="81"/>
      <c r="G11" s="81"/>
      <c r="H11" s="82"/>
    </row>
    <row r="12" spans="2:8" ht="12.75">
      <c r="B12" s="78" t="s">
        <v>4</v>
      </c>
      <c r="C12" s="79"/>
      <c r="D12" s="79"/>
      <c r="E12" s="79">
        <v>76320</v>
      </c>
      <c r="F12" s="79"/>
      <c r="G12" s="417" t="s">
        <v>5</v>
      </c>
      <c r="H12" s="418"/>
    </row>
    <row r="13" spans="2:8" ht="12.75">
      <c r="B13" s="83" t="s">
        <v>6</v>
      </c>
      <c r="C13" s="84"/>
      <c r="D13" s="84"/>
      <c r="E13" s="84"/>
      <c r="F13" s="84"/>
      <c r="G13" s="84"/>
      <c r="H13" s="85"/>
    </row>
    <row r="14" spans="2:8" ht="12.75">
      <c r="B14" s="78" t="s">
        <v>778</v>
      </c>
      <c r="C14" s="79"/>
      <c r="D14" s="79"/>
      <c r="E14" s="79"/>
      <c r="F14" s="79"/>
      <c r="G14" s="79"/>
      <c r="H14" s="86"/>
    </row>
    <row r="15" spans="2:8" ht="12.75">
      <c r="B15" s="87"/>
      <c r="C15" s="79"/>
      <c r="D15" s="79"/>
      <c r="E15" s="79"/>
      <c r="F15" s="79"/>
      <c r="G15" s="79"/>
      <c r="H15" s="86"/>
    </row>
    <row r="16" spans="2:8" ht="12.75">
      <c r="B16" s="83" t="s">
        <v>7</v>
      </c>
      <c r="C16" s="79"/>
      <c r="D16" s="79"/>
      <c r="E16" s="79"/>
      <c r="F16" s="88"/>
      <c r="G16" s="79"/>
      <c r="H16" s="86"/>
    </row>
    <row r="17" spans="2:8" ht="12.75">
      <c r="B17" s="78" t="s">
        <v>8</v>
      </c>
      <c r="C17" s="88"/>
      <c r="D17" s="79"/>
      <c r="E17" s="79"/>
      <c r="F17" s="79"/>
      <c r="G17" s="79"/>
      <c r="H17" s="86"/>
    </row>
    <row r="18" spans="2:8" ht="12.75">
      <c r="B18" s="78" t="s">
        <v>9</v>
      </c>
      <c r="C18" s="88"/>
      <c r="D18" s="79"/>
      <c r="E18" s="79"/>
      <c r="F18" s="79"/>
      <c r="G18" s="79"/>
      <c r="H18" s="86"/>
    </row>
    <row r="19" spans="2:8" ht="12.75">
      <c r="B19" s="78"/>
      <c r="C19" s="89"/>
      <c r="D19" s="84"/>
      <c r="E19" s="84" t="s">
        <v>17</v>
      </c>
      <c r="F19" s="84"/>
      <c r="G19" s="84"/>
      <c r="H19" s="85"/>
    </row>
    <row r="20" spans="2:8" ht="12.75">
      <c r="B20" s="78" t="s">
        <v>18</v>
      </c>
      <c r="C20" s="89"/>
      <c r="D20" s="84"/>
      <c r="E20" s="88" t="s">
        <v>19</v>
      </c>
      <c r="F20" s="84"/>
      <c r="G20" s="84"/>
      <c r="H20" s="85"/>
    </row>
    <row r="21" spans="2:8" ht="12.75">
      <c r="B21" s="78" t="s">
        <v>20</v>
      </c>
      <c r="C21" s="90"/>
      <c r="D21" s="84"/>
      <c r="E21" s="88" t="s">
        <v>21</v>
      </c>
      <c r="F21" s="84"/>
      <c r="G21" s="84"/>
      <c r="H21" s="85"/>
    </row>
    <row r="22" spans="2:8" ht="13.5" thickBot="1">
      <c r="B22" s="91" t="s">
        <v>22</v>
      </c>
      <c r="C22" s="92"/>
      <c r="D22" s="93"/>
      <c r="E22" s="94" t="s">
        <v>23</v>
      </c>
      <c r="F22" s="93"/>
      <c r="G22" s="93"/>
      <c r="H22" s="95"/>
    </row>
    <row r="23" spans="2:8" ht="12.75">
      <c r="B23" s="79"/>
      <c r="C23" s="84"/>
      <c r="D23" s="84"/>
      <c r="E23" s="84"/>
      <c r="F23" s="84"/>
      <c r="G23" s="84"/>
      <c r="H23" s="84"/>
    </row>
    <row r="24" spans="2:8" ht="12.75">
      <c r="B24" s="79"/>
      <c r="C24" s="84"/>
      <c r="D24" s="84"/>
      <c r="E24" s="84"/>
      <c r="F24" s="84"/>
      <c r="G24" s="84"/>
      <c r="H24" s="84"/>
    </row>
    <row r="25" spans="2:8" ht="15.75">
      <c r="B25" s="419" t="s">
        <v>24</v>
      </c>
      <c r="C25" s="419"/>
      <c r="D25" s="419"/>
      <c r="E25" s="419"/>
      <c r="F25" s="419"/>
      <c r="G25" s="419"/>
      <c r="H25" s="419"/>
    </row>
    <row r="26" spans="2:8" ht="12.75">
      <c r="B26" s="409" t="s">
        <v>25</v>
      </c>
      <c r="C26" s="409"/>
      <c r="D26" s="409"/>
      <c r="E26" s="409"/>
      <c r="F26" s="409"/>
      <c r="G26" s="409"/>
      <c r="H26" s="409"/>
    </row>
    <row r="27" spans="2:8" ht="12.75">
      <c r="B27" s="409" t="s">
        <v>779</v>
      </c>
      <c r="C27" s="409"/>
      <c r="D27" s="409"/>
      <c r="E27" s="409"/>
      <c r="F27" s="409"/>
      <c r="G27" s="409"/>
      <c r="H27" s="409"/>
    </row>
    <row r="28" spans="2:8" ht="13.5" thickBot="1">
      <c r="B28" s="96"/>
      <c r="C28" s="79"/>
      <c r="D28" s="79"/>
      <c r="E28" s="79"/>
      <c r="F28" s="79"/>
      <c r="G28" s="79"/>
      <c r="H28" s="79"/>
    </row>
    <row r="29" spans="2:8" ht="12.75">
      <c r="B29" s="97" t="s">
        <v>26</v>
      </c>
      <c r="C29" s="410" t="s">
        <v>27</v>
      </c>
      <c r="D29" s="411"/>
      <c r="E29" s="411"/>
      <c r="F29" s="411"/>
      <c r="G29" s="412"/>
      <c r="H29" s="98" t="s">
        <v>28</v>
      </c>
    </row>
    <row r="30" spans="2:8" ht="13.5" thickBot="1">
      <c r="B30" s="99" t="s">
        <v>29</v>
      </c>
      <c r="C30" s="413" t="s">
        <v>29</v>
      </c>
      <c r="D30" s="409"/>
      <c r="E30" s="409"/>
      <c r="F30" s="409"/>
      <c r="G30" s="414"/>
      <c r="H30" s="100" t="s">
        <v>29</v>
      </c>
    </row>
    <row r="31" spans="2:8" ht="13.5" thickBot="1">
      <c r="B31" s="101"/>
      <c r="C31" s="102"/>
      <c r="D31" s="102"/>
      <c r="E31" s="102"/>
      <c r="F31" s="102"/>
      <c r="G31" s="103"/>
      <c r="H31" s="104"/>
    </row>
    <row r="32" spans="2:8" ht="13.5" thickBot="1">
      <c r="B32" s="105"/>
      <c r="C32" s="79"/>
      <c r="D32" s="79"/>
      <c r="E32" s="79"/>
      <c r="F32" s="79"/>
      <c r="G32" s="79"/>
      <c r="H32" s="86"/>
    </row>
    <row r="33" spans="2:8" ht="12.75">
      <c r="B33" s="106" t="s">
        <v>26</v>
      </c>
      <c r="C33" s="107" t="s">
        <v>30</v>
      </c>
      <c r="D33" s="107" t="s">
        <v>31</v>
      </c>
      <c r="E33" s="108" t="s">
        <v>32</v>
      </c>
      <c r="F33" s="108" t="s">
        <v>33</v>
      </c>
      <c r="G33" s="109" t="s">
        <v>34</v>
      </c>
      <c r="H33" s="97"/>
    </row>
    <row r="34" spans="2:8" ht="12.75">
      <c r="B34" s="110" t="s">
        <v>35</v>
      </c>
      <c r="C34" s="111" t="s">
        <v>36</v>
      </c>
      <c r="D34" s="112" t="s">
        <v>37</v>
      </c>
      <c r="E34" s="111" t="s">
        <v>38</v>
      </c>
      <c r="F34" s="111" t="s">
        <v>39</v>
      </c>
      <c r="G34" s="113" t="s">
        <v>40</v>
      </c>
      <c r="H34" s="99" t="s">
        <v>41</v>
      </c>
    </row>
    <row r="35" spans="2:8" ht="12.75">
      <c r="B35" s="110" t="s">
        <v>42</v>
      </c>
      <c r="C35" s="111"/>
      <c r="D35" s="112" t="s">
        <v>43</v>
      </c>
      <c r="E35" s="111"/>
      <c r="F35" s="111"/>
      <c r="G35" s="114"/>
      <c r="H35" s="115"/>
    </row>
    <row r="36" spans="2:8" ht="12.75">
      <c r="B36" s="116" t="s">
        <v>44</v>
      </c>
      <c r="C36" s="117" t="s">
        <v>44</v>
      </c>
      <c r="D36" s="117" t="s">
        <v>44</v>
      </c>
      <c r="E36" s="118"/>
      <c r="F36" s="118"/>
      <c r="G36" s="119" t="s">
        <v>45</v>
      </c>
      <c r="H36" s="120"/>
    </row>
    <row r="37" spans="2:8" ht="13.5" thickBot="1">
      <c r="B37" s="121">
        <v>1</v>
      </c>
      <c r="C37" s="122">
        <v>2</v>
      </c>
      <c r="D37" s="122">
        <v>3</v>
      </c>
      <c r="E37" s="123">
        <v>4</v>
      </c>
      <c r="F37" s="123">
        <v>5</v>
      </c>
      <c r="G37" s="124">
        <v>6</v>
      </c>
      <c r="H37" s="125">
        <v>7</v>
      </c>
    </row>
    <row r="38" spans="2:8" ht="12.75">
      <c r="B38" s="126" t="s">
        <v>46</v>
      </c>
      <c r="C38" s="127" t="s">
        <v>47</v>
      </c>
      <c r="D38" s="128">
        <v>0.5</v>
      </c>
      <c r="E38" s="128">
        <v>7</v>
      </c>
      <c r="F38" s="129">
        <v>12</v>
      </c>
      <c r="G38" s="130">
        <f>ROUND(D38*E38*F38,1)</f>
        <v>42</v>
      </c>
      <c r="H38" s="131"/>
    </row>
    <row r="39" spans="2:8" ht="12.75">
      <c r="B39" s="132"/>
      <c r="C39" s="133"/>
      <c r="D39" s="134"/>
      <c r="E39" s="134"/>
      <c r="F39" s="135"/>
      <c r="G39" s="136"/>
      <c r="H39" s="137"/>
    </row>
    <row r="40" spans="2:8" ht="12.75">
      <c r="B40" s="138"/>
      <c r="C40" s="139"/>
      <c r="D40" s="139"/>
      <c r="E40" s="139"/>
      <c r="F40" s="140"/>
      <c r="G40" s="141"/>
      <c r="H40" s="137"/>
    </row>
    <row r="41" spans="2:8" ht="12.75">
      <c r="B41" s="138"/>
      <c r="C41" s="139"/>
      <c r="D41" s="139"/>
      <c r="E41" s="139"/>
      <c r="F41" s="140"/>
      <c r="G41" s="141"/>
      <c r="H41" s="137"/>
    </row>
    <row r="42" spans="2:8" ht="12.75">
      <c r="B42" s="138"/>
      <c r="C42" s="139"/>
      <c r="D42" s="139"/>
      <c r="E42" s="139"/>
      <c r="F42" s="140"/>
      <c r="G42" s="141"/>
      <c r="H42" s="137"/>
    </row>
    <row r="43" spans="2:8" ht="12.75">
      <c r="B43" s="138"/>
      <c r="C43" s="139"/>
      <c r="D43" s="139"/>
      <c r="E43" s="139"/>
      <c r="F43" s="140"/>
      <c r="G43" s="141"/>
      <c r="H43" s="137"/>
    </row>
    <row r="44" spans="2:8" ht="13.5" thickBot="1">
      <c r="B44" s="142"/>
      <c r="C44" s="143"/>
      <c r="D44" s="143"/>
      <c r="E44" s="143"/>
      <c r="F44" s="144"/>
      <c r="G44" s="145"/>
      <c r="H44" s="146"/>
    </row>
    <row r="45" spans="2:8" ht="13.5" thickBot="1">
      <c r="B45" s="147"/>
      <c r="C45" s="148"/>
      <c r="D45" s="148"/>
      <c r="E45" s="148" t="s">
        <v>48</v>
      </c>
      <c r="F45" s="149"/>
      <c r="G45" s="150">
        <f>SUM(G38:G44)</f>
        <v>42</v>
      </c>
      <c r="H45" s="151"/>
    </row>
    <row r="46" spans="2:8" ht="12.75">
      <c r="B46" s="152"/>
      <c r="C46" s="71"/>
      <c r="D46" s="71"/>
      <c r="E46" s="71"/>
      <c r="F46" s="71"/>
      <c r="G46" s="71"/>
      <c r="H46" s="71"/>
    </row>
    <row r="47" spans="2:8" ht="12.75">
      <c r="B47" s="71"/>
      <c r="C47" s="71"/>
      <c r="D47" s="71"/>
      <c r="E47" s="71" t="s">
        <v>49</v>
      </c>
      <c r="F47" s="71"/>
      <c r="G47" s="71" t="s">
        <v>57</v>
      </c>
      <c r="H47" s="71"/>
    </row>
    <row r="48" spans="2:8" ht="12.75">
      <c r="B48" s="153" t="s">
        <v>16</v>
      </c>
      <c r="C48" s="153"/>
      <c r="D48" s="71"/>
      <c r="E48" s="71"/>
      <c r="F48" s="71"/>
      <c r="G48" s="71" t="s">
        <v>58</v>
      </c>
      <c r="H48" s="71"/>
    </row>
    <row r="49" spans="2:8" ht="12.75">
      <c r="B49" s="71"/>
      <c r="C49" s="71"/>
      <c r="D49" s="71"/>
      <c r="E49" s="71"/>
      <c r="F49" s="71"/>
      <c r="G49" s="71"/>
      <c r="H49" s="71"/>
    </row>
    <row r="50" spans="2:8" ht="12.75">
      <c r="B50" s="71"/>
      <c r="C50" s="71"/>
      <c r="D50" s="71"/>
      <c r="E50" s="71"/>
      <c r="F50" s="71"/>
      <c r="G50" s="71"/>
      <c r="H50" s="71"/>
    </row>
    <row r="51" spans="2:8" ht="12.75">
      <c r="B51" s="71"/>
      <c r="C51" s="71"/>
      <c r="D51" s="71"/>
      <c r="E51" s="71"/>
      <c r="F51" s="71"/>
      <c r="G51" s="71"/>
      <c r="H51" s="71"/>
    </row>
    <row r="52" spans="2:8" ht="12.75">
      <c r="B52" s="71"/>
      <c r="C52" s="71"/>
      <c r="D52" s="71"/>
      <c r="E52" s="71"/>
      <c r="F52" s="71"/>
      <c r="G52" s="71"/>
      <c r="H52" s="71"/>
    </row>
    <row r="53" spans="2:8" ht="12.75">
      <c r="B53" s="71"/>
      <c r="C53" s="71"/>
      <c r="D53" s="71"/>
      <c r="E53" s="71"/>
      <c r="F53" s="71"/>
      <c r="G53" s="71"/>
      <c r="H53" s="71"/>
    </row>
    <row r="54" spans="2:8" ht="12.75">
      <c r="B54" s="71"/>
      <c r="C54" s="71"/>
      <c r="D54" s="71"/>
      <c r="E54" s="71"/>
      <c r="F54" s="71"/>
      <c r="G54" s="71"/>
      <c r="H54" s="71"/>
    </row>
    <row r="55" spans="2:8" ht="12.75">
      <c r="B55" s="71"/>
      <c r="C55" s="71"/>
      <c r="D55" s="71"/>
      <c r="E55" s="71"/>
      <c r="F55" s="71"/>
      <c r="G55" s="71"/>
      <c r="H55" s="71"/>
    </row>
    <row r="56" spans="2:8" ht="12.75">
      <c r="B56" s="71"/>
      <c r="C56" s="71"/>
      <c r="D56" s="71"/>
      <c r="E56" s="71"/>
      <c r="F56" s="71"/>
      <c r="G56" s="71"/>
      <c r="H56" s="71"/>
    </row>
    <row r="57" spans="2:8" ht="12.75">
      <c r="B57" s="71"/>
      <c r="C57" s="71"/>
      <c r="D57" s="71"/>
      <c r="E57" s="71"/>
      <c r="F57" s="71"/>
      <c r="G57" s="71"/>
      <c r="H57" s="71"/>
    </row>
  </sheetData>
  <sheetProtection/>
  <mergeCells count="11">
    <mergeCell ref="C30:G30"/>
    <mergeCell ref="E10:H10"/>
    <mergeCell ref="G12:H12"/>
    <mergeCell ref="B25:H25"/>
    <mergeCell ref="B26:H26"/>
    <mergeCell ref="B4:F4"/>
    <mergeCell ref="B5:F5"/>
    <mergeCell ref="B6:F6"/>
    <mergeCell ref="B8:H8"/>
    <mergeCell ref="B27:H27"/>
    <mergeCell ref="C29:G2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H477"/>
  <sheetViews>
    <sheetView zoomScale="110" zoomScaleNormal="110" zoomScalePageLayoutView="0" workbookViewId="0" topLeftCell="A1">
      <selection activeCell="H119" sqref="H119"/>
    </sheetView>
  </sheetViews>
  <sheetFormatPr defaultColWidth="9.140625" defaultRowHeight="12.75"/>
  <cols>
    <col min="1" max="1" width="2.57421875" style="0" customWidth="1"/>
    <col min="2" max="2" width="7.421875" style="0" customWidth="1"/>
    <col min="3" max="3" width="51.140625" style="0" customWidth="1"/>
    <col min="4" max="4" width="10.28125" style="0" customWidth="1"/>
    <col min="5" max="6" width="11.00390625" style="0" customWidth="1"/>
    <col min="7" max="7" width="12.8515625" style="0" customWidth="1"/>
    <col min="8" max="8" width="17.8515625" style="0" customWidth="1"/>
  </cols>
  <sheetData>
    <row r="1" spans="2:6" ht="12.75">
      <c r="B1" s="422" t="s">
        <v>182</v>
      </c>
      <c r="C1" s="423"/>
      <c r="D1" s="423"/>
      <c r="E1" s="423"/>
      <c r="F1" s="424"/>
    </row>
    <row r="2" spans="2:6" ht="12.75">
      <c r="B2" s="360" t="s">
        <v>101</v>
      </c>
      <c r="C2" s="360"/>
      <c r="D2" s="360"/>
      <c r="E2" s="360"/>
      <c r="F2" s="360"/>
    </row>
    <row r="3" spans="2:6" ht="21" customHeight="1">
      <c r="B3" s="164" t="s">
        <v>141</v>
      </c>
      <c r="C3" s="165" t="s">
        <v>142</v>
      </c>
      <c r="D3" s="164" t="s">
        <v>143</v>
      </c>
      <c r="E3" s="164" t="s">
        <v>144</v>
      </c>
      <c r="F3" s="164" t="s">
        <v>145</v>
      </c>
    </row>
    <row r="4" spans="2:6" ht="12.75">
      <c r="B4" s="166" t="s">
        <v>131</v>
      </c>
      <c r="C4" s="162"/>
      <c r="D4" s="167">
        <v>1170</v>
      </c>
      <c r="E4" s="167">
        <v>0</v>
      </c>
      <c r="F4" s="167">
        <v>1170</v>
      </c>
    </row>
    <row r="5" spans="2:6" ht="12.75">
      <c r="B5" s="168" t="s">
        <v>132</v>
      </c>
      <c r="C5" s="162"/>
      <c r="D5" s="167">
        <v>0</v>
      </c>
      <c r="E5" s="167">
        <v>1170</v>
      </c>
      <c r="F5" s="167">
        <f>D5-E5</f>
        <v>-1170</v>
      </c>
    </row>
    <row r="6" spans="2:6" ht="12.75">
      <c r="B6" s="168" t="s">
        <v>133</v>
      </c>
      <c r="C6" s="162"/>
      <c r="D6" s="167">
        <v>8706</v>
      </c>
      <c r="E6" s="167">
        <v>0</v>
      </c>
      <c r="F6" s="167">
        <f aca="true" t="shared" si="0" ref="F6:F13">D6-E6</f>
        <v>8706</v>
      </c>
    </row>
    <row r="7" spans="2:6" ht="12.75">
      <c r="B7" s="168" t="s">
        <v>134</v>
      </c>
      <c r="C7" s="162"/>
      <c r="D7" s="167">
        <v>23226.33</v>
      </c>
      <c r="E7" s="167">
        <v>0</v>
      </c>
      <c r="F7" s="167">
        <f t="shared" si="0"/>
        <v>23226.33</v>
      </c>
    </row>
    <row r="8" spans="2:6" ht="12.75">
      <c r="B8" s="168" t="s">
        <v>135</v>
      </c>
      <c r="C8" s="162"/>
      <c r="D8" s="167">
        <v>0</v>
      </c>
      <c r="E8" s="167">
        <v>8706</v>
      </c>
      <c r="F8" s="167">
        <f t="shared" si="0"/>
        <v>-8706</v>
      </c>
    </row>
    <row r="9" spans="2:6" ht="12.75">
      <c r="B9" s="168" t="s">
        <v>136</v>
      </c>
      <c r="C9" s="162"/>
      <c r="D9" s="167">
        <v>0</v>
      </c>
      <c r="E9" s="167">
        <v>23226.33</v>
      </c>
      <c r="F9" s="167">
        <f t="shared" si="0"/>
        <v>-23226.33</v>
      </c>
    </row>
    <row r="10" spans="2:6" ht="12.75">
      <c r="B10" s="168" t="s">
        <v>137</v>
      </c>
      <c r="C10" s="162"/>
      <c r="D10" s="167">
        <v>740.45</v>
      </c>
      <c r="E10" s="167">
        <v>0</v>
      </c>
      <c r="F10" s="167">
        <f t="shared" si="0"/>
        <v>740.45</v>
      </c>
    </row>
    <row r="11" spans="2:6" ht="12.75">
      <c r="B11" s="168" t="s">
        <v>138</v>
      </c>
      <c r="C11" s="162"/>
      <c r="D11" s="167">
        <v>0</v>
      </c>
      <c r="E11" s="167">
        <v>740.45</v>
      </c>
      <c r="F11" s="167">
        <f t="shared" si="0"/>
        <v>-740.45</v>
      </c>
    </row>
    <row r="12" spans="2:6" ht="12.75">
      <c r="B12" s="168" t="s">
        <v>139</v>
      </c>
      <c r="C12" s="162"/>
      <c r="D12" s="167">
        <v>6251239</v>
      </c>
      <c r="E12" s="167"/>
      <c r="F12" s="167">
        <f t="shared" si="0"/>
        <v>6251239</v>
      </c>
    </row>
    <row r="13" spans="2:6" ht="12.75">
      <c r="B13" s="168" t="s">
        <v>140</v>
      </c>
      <c r="C13" s="162"/>
      <c r="D13" s="167">
        <v>426885</v>
      </c>
      <c r="E13" s="167">
        <v>596461.26</v>
      </c>
      <c r="F13" s="167">
        <f t="shared" si="0"/>
        <v>-169576.26</v>
      </c>
    </row>
    <row r="14" spans="2:6" ht="12.75">
      <c r="B14" s="169"/>
      <c r="C14" s="170"/>
      <c r="D14" s="171">
        <f>SUM(D4:D13)</f>
        <v>6711966.78</v>
      </c>
      <c r="E14" s="171">
        <f>SUM(E4:E13)</f>
        <v>630304.04</v>
      </c>
      <c r="F14" s="171">
        <f>SUM(F4:F13)</f>
        <v>6081662.74</v>
      </c>
    </row>
    <row r="15" spans="2:6" ht="12.75">
      <c r="B15" s="158">
        <v>1043</v>
      </c>
      <c r="C15" s="162"/>
      <c r="D15" s="167">
        <v>8669.44</v>
      </c>
      <c r="E15" s="167">
        <v>0</v>
      </c>
      <c r="F15" s="167">
        <f>D15-E15</f>
        <v>8669.44</v>
      </c>
    </row>
    <row r="16" spans="2:6" ht="12.75">
      <c r="B16" s="158">
        <v>1049</v>
      </c>
      <c r="C16" s="162"/>
      <c r="D16" s="167">
        <v>0</v>
      </c>
      <c r="E16" s="167">
        <v>8669.44</v>
      </c>
      <c r="F16" s="167">
        <f>D16-E16</f>
        <v>-8669.44</v>
      </c>
    </row>
    <row r="17" spans="2:6" ht="12.75">
      <c r="B17" s="158">
        <v>1510</v>
      </c>
      <c r="C17" s="162"/>
      <c r="D17" s="167">
        <v>364</v>
      </c>
      <c r="E17" s="167">
        <v>0</v>
      </c>
      <c r="F17" s="167">
        <f>D17-E17</f>
        <v>364</v>
      </c>
    </row>
    <row r="18" spans="2:6" ht="12.75">
      <c r="B18" s="169"/>
      <c r="C18" s="170"/>
      <c r="D18" s="171">
        <f>SUM(D15:D17)</f>
        <v>9033.44</v>
      </c>
      <c r="E18" s="171">
        <f>SUM(E15:E17)</f>
        <v>8669.44</v>
      </c>
      <c r="F18" s="171">
        <f>SUM(F15:F17)</f>
        <v>364</v>
      </c>
    </row>
    <row r="19" spans="2:6" ht="12.75">
      <c r="B19" s="158">
        <v>2211</v>
      </c>
      <c r="C19" s="162" t="s">
        <v>116</v>
      </c>
      <c r="D19" s="167">
        <v>6039.85</v>
      </c>
      <c r="E19" s="167">
        <v>6039.85</v>
      </c>
      <c r="F19" s="167">
        <f>D19-E19</f>
        <v>0</v>
      </c>
    </row>
    <row r="20" spans="2:6" ht="12.75">
      <c r="B20" s="158">
        <v>2213</v>
      </c>
      <c r="C20" s="162" t="s">
        <v>117</v>
      </c>
      <c r="D20" s="167">
        <v>79995.46</v>
      </c>
      <c r="E20" s="167">
        <v>79995.46</v>
      </c>
      <c r="F20" s="167">
        <f aca="true" t="shared" si="1" ref="F20:F36">D20-E20</f>
        <v>0</v>
      </c>
    </row>
    <row r="21" spans="2:6" ht="12.75">
      <c r="B21" s="158">
        <v>2219</v>
      </c>
      <c r="C21" s="162"/>
      <c r="D21" s="167">
        <v>18934.93</v>
      </c>
      <c r="E21" s="167">
        <v>18934.93</v>
      </c>
      <c r="F21" s="167">
        <f t="shared" si="1"/>
        <v>0</v>
      </c>
    </row>
    <row r="22" spans="2:6" ht="12.75">
      <c r="B22" s="158">
        <v>2240</v>
      </c>
      <c r="C22" s="162"/>
      <c r="D22" s="167">
        <v>18219.46</v>
      </c>
      <c r="E22" s="167"/>
      <c r="F22" s="167">
        <f t="shared" si="1"/>
        <v>18219.46</v>
      </c>
    </row>
    <row r="23" spans="2:6" ht="12.75">
      <c r="B23" s="158">
        <v>2250</v>
      </c>
      <c r="C23" s="162"/>
      <c r="D23" s="167">
        <v>47.86</v>
      </c>
      <c r="E23" s="167"/>
      <c r="F23" s="167">
        <f t="shared" si="1"/>
        <v>47.86</v>
      </c>
    </row>
    <row r="24" spans="2:6" ht="12.75">
      <c r="B24" s="158">
        <v>2251</v>
      </c>
      <c r="C24" s="162"/>
      <c r="D24" s="167">
        <v>2387.66</v>
      </c>
      <c r="E24" s="167">
        <v>95.57</v>
      </c>
      <c r="F24" s="167">
        <f t="shared" si="1"/>
        <v>2292.0899999999997</v>
      </c>
    </row>
    <row r="25" spans="2:6" ht="12.75">
      <c r="B25" s="158">
        <v>2260</v>
      </c>
      <c r="C25" s="162"/>
      <c r="D25" s="167">
        <v>0</v>
      </c>
      <c r="E25" s="167">
        <v>0</v>
      </c>
      <c r="F25" s="167">
        <f t="shared" si="1"/>
        <v>0</v>
      </c>
    </row>
    <row r="26" spans="2:7" ht="12.75">
      <c r="B26" s="158">
        <v>2268</v>
      </c>
      <c r="C26" s="162"/>
      <c r="D26" s="167">
        <v>1508925.31</v>
      </c>
      <c r="E26" s="167">
        <v>1305176.95</v>
      </c>
      <c r="F26" s="167">
        <f t="shared" si="1"/>
        <v>203748.3600000001</v>
      </c>
      <c r="G26" s="173">
        <f>SUM(F19+F21+F24+F26)+18219.46</f>
        <v>224259.9100000001</v>
      </c>
    </row>
    <row r="27" spans="2:6" ht="12.75">
      <c r="B27" s="158">
        <v>2360</v>
      </c>
      <c r="C27" s="162"/>
      <c r="D27" s="167">
        <v>610980.52</v>
      </c>
      <c r="E27" s="167">
        <v>57801.25</v>
      </c>
      <c r="F27" s="167">
        <f t="shared" si="1"/>
        <v>553179.27</v>
      </c>
    </row>
    <row r="28" spans="2:6" ht="12.75">
      <c r="B28" s="158">
        <v>2361</v>
      </c>
      <c r="C28" s="162"/>
      <c r="D28" s="167">
        <v>1271798.52</v>
      </c>
      <c r="E28" s="167"/>
      <c r="F28" s="167">
        <f t="shared" si="1"/>
        <v>1271798.52</v>
      </c>
    </row>
    <row r="29" spans="2:7" ht="12.75">
      <c r="B29" s="158">
        <v>2381</v>
      </c>
      <c r="C29" s="162"/>
      <c r="D29" s="167">
        <v>800000</v>
      </c>
      <c r="E29" s="167">
        <v>400000</v>
      </c>
      <c r="F29" s="167">
        <f t="shared" si="1"/>
        <v>400000</v>
      </c>
      <c r="G29" s="173">
        <f>SUM(F27+F29)</f>
        <v>953179.27</v>
      </c>
    </row>
    <row r="30" spans="2:7" ht="12.75">
      <c r="B30" s="158">
        <v>2396</v>
      </c>
      <c r="C30" s="162"/>
      <c r="D30" s="167">
        <v>81116.72</v>
      </c>
      <c r="E30" s="167">
        <v>134910.15</v>
      </c>
      <c r="F30" s="167">
        <f t="shared" si="1"/>
        <v>-53793.42999999999</v>
      </c>
      <c r="G30">
        <f>SUM(F30*-1)</f>
        <v>53793.42999999999</v>
      </c>
    </row>
    <row r="31" spans="2:6" ht="12.75">
      <c r="B31" s="158">
        <v>23961</v>
      </c>
      <c r="C31" s="162"/>
      <c r="D31" s="167">
        <v>6629.3</v>
      </c>
      <c r="E31" s="167">
        <v>39410.81</v>
      </c>
      <c r="F31" s="167">
        <f t="shared" si="1"/>
        <v>-32781.509999999995</v>
      </c>
    </row>
    <row r="32" spans="2:6" ht="12.75">
      <c r="B32" s="158">
        <v>2410</v>
      </c>
      <c r="C32" s="162"/>
      <c r="D32" s="167">
        <v>1882665.25</v>
      </c>
      <c r="E32" s="167">
        <v>1859366.88</v>
      </c>
      <c r="F32" s="167">
        <f t="shared" si="1"/>
        <v>23298.37000000011</v>
      </c>
    </row>
    <row r="33" spans="2:6" ht="12.75">
      <c r="B33" s="158">
        <v>2412</v>
      </c>
      <c r="C33" s="162"/>
      <c r="D33" s="167">
        <v>253051.67</v>
      </c>
      <c r="E33" s="167">
        <v>250010</v>
      </c>
      <c r="F33" s="167">
        <f t="shared" si="1"/>
        <v>3041.670000000013</v>
      </c>
    </row>
    <row r="34" spans="2:6" ht="12.75">
      <c r="B34" s="158">
        <v>2419</v>
      </c>
      <c r="C34" s="162"/>
      <c r="D34" s="167">
        <v>0</v>
      </c>
      <c r="E34" s="167">
        <v>0</v>
      </c>
      <c r="F34" s="167">
        <f t="shared" si="1"/>
        <v>0</v>
      </c>
    </row>
    <row r="35" spans="2:8" ht="12.75">
      <c r="B35" s="158">
        <v>2420</v>
      </c>
      <c r="C35" s="162"/>
      <c r="D35" s="167">
        <v>935.27</v>
      </c>
      <c r="E35" s="167">
        <v>0</v>
      </c>
      <c r="F35" s="167">
        <f t="shared" si="1"/>
        <v>935.27</v>
      </c>
      <c r="G35" s="173">
        <f>SUM(F32+F33+F35)</f>
        <v>27275.310000000125</v>
      </c>
      <c r="H35" s="173">
        <f>SUM(F37+F140)</f>
        <v>2389985.93</v>
      </c>
    </row>
    <row r="36" spans="2:7" ht="12.75">
      <c r="B36" s="158">
        <v>2899</v>
      </c>
      <c r="C36" s="162"/>
      <c r="D36" s="167">
        <v>1224.08</v>
      </c>
      <c r="E36" s="167">
        <v>1224.08</v>
      </c>
      <c r="F36" s="167">
        <f t="shared" si="1"/>
        <v>0</v>
      </c>
      <c r="G36" s="185">
        <v>1224</v>
      </c>
    </row>
    <row r="37" spans="2:6" ht="12.75">
      <c r="B37" s="169"/>
      <c r="C37" s="170"/>
      <c r="D37" s="171">
        <f>SUM(D19:D36)</f>
        <v>6542951.859999999</v>
      </c>
      <c r="E37" s="171">
        <f>SUM(E19:E36)</f>
        <v>4152965.9299999997</v>
      </c>
      <c r="F37" s="171">
        <f>SUM(F19:F36)</f>
        <v>2389985.93</v>
      </c>
    </row>
    <row r="38" spans="2:6" ht="12.75">
      <c r="B38" s="158">
        <v>3000</v>
      </c>
      <c r="C38" s="162"/>
      <c r="D38" s="167">
        <v>0</v>
      </c>
      <c r="E38" s="167">
        <v>390000</v>
      </c>
      <c r="F38" s="167">
        <f>D38-E38</f>
        <v>-390000</v>
      </c>
    </row>
    <row r="39" spans="2:7" ht="12.75">
      <c r="B39" s="158">
        <v>30001</v>
      </c>
      <c r="C39" s="162"/>
      <c r="D39" s="167">
        <v>0</v>
      </c>
      <c r="E39" s="167">
        <v>390000</v>
      </c>
      <c r="F39" s="167">
        <f aca="true" t="shared" si="2" ref="F39:F49">D39-E39</f>
        <v>-390000</v>
      </c>
      <c r="G39" s="173"/>
    </row>
    <row r="40" spans="2:6" ht="12.75">
      <c r="B40" s="158">
        <v>30002</v>
      </c>
      <c r="C40" s="162"/>
      <c r="D40" s="167">
        <v>0</v>
      </c>
      <c r="E40" s="167">
        <v>780000</v>
      </c>
      <c r="F40" s="167">
        <f t="shared" si="2"/>
        <v>-780000</v>
      </c>
    </row>
    <row r="41" spans="2:6" ht="12.75">
      <c r="B41" s="158">
        <v>3210</v>
      </c>
      <c r="C41" s="162"/>
      <c r="D41" s="167">
        <v>0</v>
      </c>
      <c r="E41" s="167">
        <v>256000</v>
      </c>
      <c r="F41" s="167">
        <f t="shared" si="2"/>
        <v>-256000</v>
      </c>
    </row>
    <row r="42" spans="2:6" ht="12.75">
      <c r="B42" s="158">
        <v>3340</v>
      </c>
      <c r="C42" s="162"/>
      <c r="D42" s="167">
        <v>0</v>
      </c>
      <c r="E42" s="167">
        <v>30640</v>
      </c>
      <c r="F42" s="167">
        <f t="shared" si="2"/>
        <v>-30640</v>
      </c>
    </row>
    <row r="43" spans="2:6" ht="12.75">
      <c r="B43" s="158">
        <v>3400</v>
      </c>
      <c r="C43" s="162"/>
      <c r="D43" s="167">
        <v>0</v>
      </c>
      <c r="E43" s="167">
        <v>2588794.44</v>
      </c>
      <c r="F43" s="167">
        <f t="shared" si="2"/>
        <v>-2588794.44</v>
      </c>
    </row>
    <row r="44" spans="2:6" ht="12.75">
      <c r="B44" s="158">
        <v>3401</v>
      </c>
      <c r="C44" s="162"/>
      <c r="D44" s="167">
        <v>0</v>
      </c>
      <c r="E44" s="167">
        <v>797978.62</v>
      </c>
      <c r="F44" s="167">
        <f t="shared" si="2"/>
        <v>-797978.62</v>
      </c>
    </row>
    <row r="45" spans="2:8" ht="12.75">
      <c r="B45" s="158">
        <v>3402</v>
      </c>
      <c r="C45" s="162"/>
      <c r="D45" s="167">
        <v>0</v>
      </c>
      <c r="E45" s="167">
        <v>243972</v>
      </c>
      <c r="F45" s="167">
        <f t="shared" si="2"/>
        <v>-243972</v>
      </c>
      <c r="H45" s="173"/>
    </row>
    <row r="46" spans="2:8" ht="12.75">
      <c r="B46" s="158">
        <v>3403</v>
      </c>
      <c r="C46" s="162"/>
      <c r="D46" s="167">
        <v>0</v>
      </c>
      <c r="E46" s="167">
        <v>965971.36</v>
      </c>
      <c r="F46" s="167">
        <f t="shared" si="2"/>
        <v>-965971.36</v>
      </c>
      <c r="H46" s="173"/>
    </row>
    <row r="47" spans="2:6" ht="12.75">
      <c r="B47" s="158">
        <v>3404</v>
      </c>
      <c r="C47" s="162"/>
      <c r="D47" s="167">
        <v>0</v>
      </c>
      <c r="E47" s="167">
        <v>746271.98</v>
      </c>
      <c r="F47" s="167">
        <f t="shared" si="2"/>
        <v>-746271.98</v>
      </c>
    </row>
    <row r="48" spans="2:6" ht="12.75">
      <c r="B48" s="158">
        <v>3405</v>
      </c>
      <c r="C48" s="162"/>
      <c r="D48" s="167">
        <v>0</v>
      </c>
      <c r="E48" s="167">
        <v>758917.66</v>
      </c>
      <c r="F48" s="167">
        <f t="shared" si="2"/>
        <v>-758917.66</v>
      </c>
    </row>
    <row r="49" spans="2:6" ht="12.75">
      <c r="B49" s="158">
        <v>3406</v>
      </c>
      <c r="C49" s="162"/>
      <c r="D49" s="167">
        <v>0</v>
      </c>
      <c r="E49" s="167">
        <v>452527.05</v>
      </c>
      <c r="F49" s="167">
        <f t="shared" si="2"/>
        <v>-452527.05</v>
      </c>
    </row>
    <row r="50" spans="2:6" ht="12.75">
      <c r="B50" s="169"/>
      <c r="C50" s="170"/>
      <c r="D50" s="171">
        <f>SUM(D38:D48)</f>
        <v>0</v>
      </c>
      <c r="E50" s="171">
        <f>SUM(E38:E49)</f>
        <v>8401073.110000001</v>
      </c>
      <c r="F50" s="171">
        <f>SUM(F38:F49)</f>
        <v>-8401073.110000001</v>
      </c>
    </row>
    <row r="51" spans="2:6" ht="12.75">
      <c r="B51" s="158">
        <v>4320</v>
      </c>
      <c r="C51" s="162"/>
      <c r="D51" s="167">
        <v>49776.58</v>
      </c>
      <c r="E51" s="167">
        <v>55875.41</v>
      </c>
      <c r="F51" s="167">
        <f>D51-E51</f>
        <v>-6098.830000000002</v>
      </c>
    </row>
    <row r="52" spans="2:6" ht="12.75">
      <c r="B52" s="158">
        <v>4500</v>
      </c>
      <c r="C52" s="162"/>
      <c r="D52" s="214">
        <v>114584.94</v>
      </c>
      <c r="E52" s="167">
        <v>114773.6</v>
      </c>
      <c r="F52" s="167">
        <f aca="true" t="shared" si="3" ref="F52:F81">D52-E52</f>
        <v>-188.6600000000035</v>
      </c>
    </row>
    <row r="53" spans="2:6" ht="12.75">
      <c r="B53" s="158">
        <v>4501</v>
      </c>
      <c r="C53" s="162"/>
      <c r="D53" s="214">
        <v>0</v>
      </c>
      <c r="E53" s="167">
        <v>0</v>
      </c>
      <c r="F53" s="167">
        <f t="shared" si="3"/>
        <v>0</v>
      </c>
    </row>
    <row r="54" spans="2:6" ht="12.75">
      <c r="B54" s="158">
        <v>4510</v>
      </c>
      <c r="C54" s="162"/>
      <c r="D54" s="214">
        <v>11108.27</v>
      </c>
      <c r="E54" s="167">
        <v>11105.34</v>
      </c>
      <c r="F54" s="167">
        <f t="shared" si="3"/>
        <v>2.930000000000291</v>
      </c>
    </row>
    <row r="55" spans="2:6" ht="12.75">
      <c r="B55" s="158">
        <v>45200</v>
      </c>
      <c r="C55" s="162"/>
      <c r="D55" s="214">
        <v>34750.63</v>
      </c>
      <c r="E55" s="167">
        <v>34750.63</v>
      </c>
      <c r="F55" s="167">
        <f t="shared" si="3"/>
        <v>0</v>
      </c>
    </row>
    <row r="56" spans="2:6" ht="12.75">
      <c r="B56" s="158">
        <v>45201</v>
      </c>
      <c r="C56" s="162"/>
      <c r="D56" s="214">
        <v>22541.25</v>
      </c>
      <c r="E56" s="167">
        <v>22540.96</v>
      </c>
      <c r="F56" s="167">
        <f t="shared" si="3"/>
        <v>0.2900000000008731</v>
      </c>
    </row>
    <row r="57" spans="2:6" ht="12.75">
      <c r="B57" s="158">
        <v>45202</v>
      </c>
      <c r="C57" s="162"/>
      <c r="D57" s="214">
        <v>1882.6</v>
      </c>
      <c r="E57" s="167">
        <v>1878.4</v>
      </c>
      <c r="F57" s="167">
        <f t="shared" si="3"/>
        <v>4.199999999999818</v>
      </c>
    </row>
    <row r="58" spans="2:6" ht="12.75">
      <c r="B58" s="158">
        <v>45203</v>
      </c>
      <c r="C58" s="162"/>
      <c r="D58" s="214">
        <v>2817.53</v>
      </c>
      <c r="E58" s="167">
        <v>2817.59</v>
      </c>
      <c r="F58" s="167">
        <f t="shared" si="3"/>
        <v>-0.05999999999994543</v>
      </c>
    </row>
    <row r="59" spans="2:6" ht="12.75">
      <c r="B59" s="158">
        <v>4570</v>
      </c>
      <c r="C59" s="162"/>
      <c r="D59" s="214">
        <v>500</v>
      </c>
      <c r="E59" s="167">
        <v>500</v>
      </c>
      <c r="F59" s="167">
        <f t="shared" si="3"/>
        <v>0</v>
      </c>
    </row>
    <row r="60" spans="2:6" ht="12.75">
      <c r="B60" s="158">
        <v>4580</v>
      </c>
      <c r="C60" s="162"/>
      <c r="D60" s="167">
        <v>329.19</v>
      </c>
      <c r="E60" s="167">
        <v>329.19</v>
      </c>
      <c r="F60" s="167">
        <f t="shared" si="3"/>
        <v>0</v>
      </c>
    </row>
    <row r="61" spans="2:6" ht="12.75">
      <c r="B61" s="158">
        <v>4611</v>
      </c>
      <c r="C61" s="162"/>
      <c r="D61" s="167">
        <v>0</v>
      </c>
      <c r="E61" s="167">
        <v>19783.17</v>
      </c>
      <c r="F61" s="167">
        <f t="shared" si="3"/>
        <v>-19783.17</v>
      </c>
    </row>
    <row r="62" spans="2:6" ht="12.75">
      <c r="B62" s="158">
        <v>4633</v>
      </c>
      <c r="C62" s="162"/>
      <c r="D62" s="167">
        <v>0</v>
      </c>
      <c r="E62" s="167">
        <v>0</v>
      </c>
      <c r="F62" s="167">
        <f t="shared" si="3"/>
        <v>0</v>
      </c>
    </row>
    <row r="63" spans="2:6" ht="12.75">
      <c r="B63" s="158">
        <v>4641</v>
      </c>
      <c r="C63" s="162"/>
      <c r="D63" s="167">
        <v>6900</v>
      </c>
      <c r="E63" s="167">
        <v>6900</v>
      </c>
      <c r="F63" s="167">
        <f t="shared" si="3"/>
        <v>0</v>
      </c>
    </row>
    <row r="64" spans="2:6" ht="12.75">
      <c r="B64" s="158">
        <v>4650</v>
      </c>
      <c r="C64" s="162"/>
      <c r="D64" s="167">
        <v>1850</v>
      </c>
      <c r="E64" s="167">
        <v>1350</v>
      </c>
      <c r="F64" s="167">
        <f t="shared" si="3"/>
        <v>500</v>
      </c>
    </row>
    <row r="65" spans="2:6" ht="12.75">
      <c r="B65" s="158">
        <v>4652</v>
      </c>
      <c r="C65" s="162"/>
      <c r="D65" s="167">
        <v>4850</v>
      </c>
      <c r="E65" s="167">
        <v>5350</v>
      </c>
      <c r="F65" s="167">
        <f t="shared" si="3"/>
        <v>-500</v>
      </c>
    </row>
    <row r="66" spans="2:6" ht="12.75">
      <c r="B66" s="158">
        <v>4690</v>
      </c>
      <c r="C66" s="162"/>
      <c r="D66" s="167">
        <v>223.74</v>
      </c>
      <c r="E66" s="167">
        <v>223.74</v>
      </c>
      <c r="F66" s="167">
        <f t="shared" si="3"/>
        <v>0</v>
      </c>
    </row>
    <row r="67" spans="2:6" ht="12.75">
      <c r="B67" s="158">
        <v>4810</v>
      </c>
      <c r="C67" s="162"/>
      <c r="D67" s="167">
        <v>0</v>
      </c>
      <c r="E67" s="167">
        <v>0</v>
      </c>
      <c r="F67" s="167">
        <f t="shared" si="3"/>
        <v>0</v>
      </c>
    </row>
    <row r="68" spans="2:6" ht="12.75">
      <c r="B68" s="158">
        <v>4811</v>
      </c>
      <c r="C68" s="162"/>
      <c r="D68" s="167">
        <v>0</v>
      </c>
      <c r="E68" s="167">
        <v>0</v>
      </c>
      <c r="F68" s="167">
        <f t="shared" si="3"/>
        <v>0</v>
      </c>
    </row>
    <row r="69" spans="2:6" ht="12.75">
      <c r="B69" s="158">
        <v>4824</v>
      </c>
      <c r="C69" s="162"/>
      <c r="D69" s="167">
        <v>360</v>
      </c>
      <c r="E69" s="167">
        <v>360</v>
      </c>
      <c r="F69" s="167">
        <f t="shared" si="3"/>
        <v>0</v>
      </c>
    </row>
    <row r="70" spans="2:6" ht="12.75">
      <c r="B70" s="158">
        <v>4825</v>
      </c>
      <c r="C70" s="162"/>
      <c r="D70" s="167">
        <v>601.75</v>
      </c>
      <c r="E70" s="167">
        <f>174.77+601.75</f>
        <v>776.52</v>
      </c>
      <c r="F70" s="167">
        <f t="shared" si="3"/>
        <v>-174.76999999999998</v>
      </c>
    </row>
    <row r="71" spans="2:6" ht="12.75">
      <c r="B71" s="158">
        <v>4827</v>
      </c>
      <c r="C71" s="162"/>
      <c r="D71" s="167">
        <v>87.56</v>
      </c>
      <c r="E71" s="167">
        <f>87.56+76.86</f>
        <v>164.42000000000002</v>
      </c>
      <c r="F71" s="167">
        <f t="shared" si="3"/>
        <v>-76.86000000000001</v>
      </c>
    </row>
    <row r="72" spans="2:6" ht="12.75">
      <c r="B72" s="158">
        <v>4830</v>
      </c>
      <c r="C72" s="162"/>
      <c r="D72" s="167">
        <v>203.99</v>
      </c>
      <c r="E72" s="167">
        <v>349.81</v>
      </c>
      <c r="F72" s="167">
        <f t="shared" si="3"/>
        <v>-145.82</v>
      </c>
    </row>
    <row r="73" spans="2:6" ht="12.75">
      <c r="B73" s="158">
        <v>4833</v>
      </c>
      <c r="C73" s="162"/>
      <c r="D73" s="167">
        <v>0</v>
      </c>
      <c r="E73" s="167">
        <v>0</v>
      </c>
      <c r="F73" s="167">
        <f t="shared" si="3"/>
        <v>0</v>
      </c>
    </row>
    <row r="74" spans="2:6" ht="12.75">
      <c r="B74" s="158">
        <v>4839</v>
      </c>
      <c r="C74" s="162"/>
      <c r="D74" s="167">
        <v>3776.13</v>
      </c>
      <c r="E74" s="167">
        <v>3776.13</v>
      </c>
      <c r="F74" s="167">
        <f t="shared" si="3"/>
        <v>0</v>
      </c>
    </row>
    <row r="75" spans="2:6" ht="12.75">
      <c r="B75" s="158">
        <v>4850</v>
      </c>
      <c r="C75" s="162"/>
      <c r="D75" s="167">
        <v>243.42</v>
      </c>
      <c r="E75" s="167">
        <v>150.03</v>
      </c>
      <c r="F75" s="167">
        <f t="shared" si="3"/>
        <v>93.38999999999999</v>
      </c>
    </row>
    <row r="76" spans="2:8" ht="12.75">
      <c r="B76" s="158">
        <v>4856</v>
      </c>
      <c r="C76" s="162"/>
      <c r="D76" s="167">
        <v>2767.73</v>
      </c>
      <c r="E76" s="167">
        <v>2893.84</v>
      </c>
      <c r="F76" s="167">
        <f t="shared" si="3"/>
        <v>-126.11000000000013</v>
      </c>
      <c r="G76" s="185"/>
      <c r="H76" s="163"/>
    </row>
    <row r="77" spans="2:8" ht="12.75">
      <c r="B77" s="158">
        <v>48561</v>
      </c>
      <c r="C77" s="162"/>
      <c r="D77" s="167">
        <v>428.75</v>
      </c>
      <c r="E77" s="167">
        <v>340.47</v>
      </c>
      <c r="F77" s="167">
        <f t="shared" si="3"/>
        <v>88.27999999999997</v>
      </c>
      <c r="G77" s="269"/>
      <c r="H77" s="163"/>
    </row>
    <row r="78" spans="2:8" ht="12.75">
      <c r="B78" s="158">
        <v>4890</v>
      </c>
      <c r="C78" s="162"/>
      <c r="D78" s="167">
        <v>538.86</v>
      </c>
      <c r="E78" s="167">
        <v>594.42</v>
      </c>
      <c r="F78" s="167">
        <f t="shared" si="3"/>
        <v>-55.559999999999945</v>
      </c>
      <c r="G78" s="269"/>
      <c r="H78" s="163"/>
    </row>
    <row r="79" spans="2:8" ht="12.75">
      <c r="B79" s="158">
        <v>4893</v>
      </c>
      <c r="C79" s="162"/>
      <c r="D79" s="167">
        <v>766.61</v>
      </c>
      <c r="E79" s="167">
        <v>766.6</v>
      </c>
      <c r="F79" s="167">
        <f t="shared" si="3"/>
        <v>0.009999999999990905</v>
      </c>
      <c r="G79" s="163"/>
      <c r="H79" s="163"/>
    </row>
    <row r="80" spans="2:8" ht="12.75">
      <c r="B80" s="158">
        <v>4896</v>
      </c>
      <c r="C80" s="162"/>
      <c r="D80" s="167">
        <v>5100</v>
      </c>
      <c r="E80" s="167">
        <v>5100</v>
      </c>
      <c r="F80" s="167">
        <f t="shared" si="3"/>
        <v>0</v>
      </c>
      <c r="G80" s="163"/>
      <c r="H80" s="163"/>
    </row>
    <row r="81" spans="2:8" ht="12.75">
      <c r="B81" s="158">
        <v>4897</v>
      </c>
      <c r="C81" s="162"/>
      <c r="D81" s="167">
        <v>31.5</v>
      </c>
      <c r="E81" s="167">
        <v>34.84</v>
      </c>
      <c r="F81" s="167">
        <f t="shared" si="3"/>
        <v>-3.3400000000000034</v>
      </c>
      <c r="G81" s="163"/>
      <c r="H81" s="163"/>
    </row>
    <row r="82" spans="2:8" ht="12.75">
      <c r="B82" s="169"/>
      <c r="C82" s="170"/>
      <c r="D82" s="171">
        <f>SUM(D51:D81)</f>
        <v>267021.03</v>
      </c>
      <c r="E82" s="171">
        <f>SUM(E51:E81)</f>
        <v>293485.11</v>
      </c>
      <c r="F82" s="171">
        <f>SUM(F51:F81)</f>
        <v>-26464.08000000001</v>
      </c>
      <c r="G82" s="163"/>
      <c r="H82" s="163"/>
    </row>
    <row r="83" spans="2:8" ht="12.75">
      <c r="B83" s="158">
        <v>5123</v>
      </c>
      <c r="C83" s="154" t="s">
        <v>59</v>
      </c>
      <c r="D83" s="167">
        <v>0</v>
      </c>
      <c r="E83" s="167">
        <v>0</v>
      </c>
      <c r="F83" s="167">
        <f>D83-E83</f>
        <v>0</v>
      </c>
      <c r="G83" s="167">
        <f>SUM(F84+F85+F86+F87)+0.49</f>
        <v>5946</v>
      </c>
      <c r="H83" s="163"/>
    </row>
    <row r="84" spans="2:8" ht="12.75">
      <c r="B84" s="158">
        <v>5124</v>
      </c>
      <c r="C84" s="154" t="s">
        <v>60</v>
      </c>
      <c r="D84" s="167">
        <v>133.29</v>
      </c>
      <c r="E84" s="167">
        <v>0</v>
      </c>
      <c r="F84" s="167">
        <f aca="true" t="shared" si="4" ref="F84:F129">D84-E84</f>
        <v>133.29</v>
      </c>
      <c r="G84" s="163"/>
      <c r="H84" s="163"/>
    </row>
    <row r="85" spans="2:8" ht="12.75">
      <c r="B85" s="158">
        <v>5125</v>
      </c>
      <c r="C85" s="154" t="s">
        <v>61</v>
      </c>
      <c r="D85" s="167">
        <v>1277.6</v>
      </c>
      <c r="E85" s="167">
        <v>0</v>
      </c>
      <c r="F85" s="167">
        <f t="shared" si="4"/>
        <v>1277.6</v>
      </c>
      <c r="G85" s="163"/>
      <c r="H85" s="163"/>
    </row>
    <row r="86" spans="2:8" ht="12.75">
      <c r="B86" s="158">
        <v>5130</v>
      </c>
      <c r="C86" s="154" t="s">
        <v>62</v>
      </c>
      <c r="D86" s="167">
        <v>2351.47</v>
      </c>
      <c r="E86" s="167">
        <v>0</v>
      </c>
      <c r="F86" s="167">
        <f t="shared" si="4"/>
        <v>2351.47</v>
      </c>
      <c r="G86" s="163"/>
      <c r="H86" s="163"/>
    </row>
    <row r="87" spans="2:8" ht="13.5" thickBot="1">
      <c r="B87" s="158">
        <v>5133</v>
      </c>
      <c r="C87" s="154" t="s">
        <v>63</v>
      </c>
      <c r="D87" s="167">
        <v>2183.15</v>
      </c>
      <c r="E87" s="167">
        <v>0</v>
      </c>
      <c r="F87" s="282">
        <f t="shared" si="4"/>
        <v>2183.15</v>
      </c>
      <c r="G87" s="163">
        <f>SUM(F88+F89+F90)-0.34</f>
        <v>200138</v>
      </c>
      <c r="H87" s="163"/>
    </row>
    <row r="88" spans="2:8" ht="12.75">
      <c r="B88" s="158">
        <v>5200</v>
      </c>
      <c r="C88" s="154" t="s">
        <v>64</v>
      </c>
      <c r="D88" s="167">
        <v>187866.52</v>
      </c>
      <c r="E88" s="167">
        <v>0</v>
      </c>
      <c r="F88" s="281">
        <f t="shared" si="4"/>
        <v>187866.52</v>
      </c>
      <c r="G88" s="163">
        <f>SUM(F91)</f>
        <v>0</v>
      </c>
      <c r="H88" s="163"/>
    </row>
    <row r="89" spans="2:8" ht="12.75">
      <c r="B89" s="158">
        <v>5219</v>
      </c>
      <c r="C89" s="154" t="s">
        <v>65</v>
      </c>
      <c r="D89" s="167">
        <v>829.19</v>
      </c>
      <c r="E89" s="167">
        <v>0</v>
      </c>
      <c r="F89" s="167">
        <f t="shared" si="4"/>
        <v>829.19</v>
      </c>
      <c r="G89" s="163"/>
      <c r="H89" s="163"/>
    </row>
    <row r="90" spans="2:8" ht="12.75">
      <c r="B90" s="158">
        <v>5221</v>
      </c>
      <c r="C90" s="154" t="s">
        <v>66</v>
      </c>
      <c r="D90" s="167">
        <v>11442.63</v>
      </c>
      <c r="E90" s="167">
        <v>0</v>
      </c>
      <c r="F90" s="167">
        <f t="shared" si="4"/>
        <v>11442.63</v>
      </c>
      <c r="G90" s="163"/>
      <c r="H90" s="163"/>
    </row>
    <row r="91" spans="2:8" ht="13.5" thickBot="1">
      <c r="B91" s="159">
        <v>52990</v>
      </c>
      <c r="C91" s="155" t="s">
        <v>67</v>
      </c>
      <c r="D91" s="167">
        <v>0</v>
      </c>
      <c r="E91" s="167">
        <v>0</v>
      </c>
      <c r="F91" s="282">
        <f t="shared" si="4"/>
        <v>0</v>
      </c>
      <c r="G91" s="163"/>
      <c r="H91" s="163"/>
    </row>
    <row r="92" spans="2:8" ht="12.75">
      <c r="B92" s="159">
        <v>5315</v>
      </c>
      <c r="C92" s="155" t="s">
        <v>68</v>
      </c>
      <c r="D92" s="167">
        <v>2015.63</v>
      </c>
      <c r="E92" s="167">
        <v>0</v>
      </c>
      <c r="F92" s="281">
        <f t="shared" si="4"/>
        <v>2015.63</v>
      </c>
      <c r="G92" s="163"/>
      <c r="H92" s="163"/>
    </row>
    <row r="93" spans="2:8" ht="12.75">
      <c r="B93" s="159">
        <v>5317</v>
      </c>
      <c r="C93" s="155" t="s">
        <v>69</v>
      </c>
      <c r="D93" s="167">
        <v>484.02</v>
      </c>
      <c r="E93" s="167">
        <v>0</v>
      </c>
      <c r="F93" s="167">
        <f t="shared" si="4"/>
        <v>484.02</v>
      </c>
      <c r="G93" s="163"/>
      <c r="H93" s="163"/>
    </row>
    <row r="94" spans="2:8" ht="12.75">
      <c r="B94" s="159">
        <v>5319</v>
      </c>
      <c r="C94" s="155" t="s">
        <v>70</v>
      </c>
      <c r="D94" s="167">
        <v>1501.34</v>
      </c>
      <c r="E94" s="167">
        <v>0</v>
      </c>
      <c r="F94" s="167">
        <f t="shared" si="4"/>
        <v>1501.34</v>
      </c>
      <c r="G94" s="163"/>
      <c r="H94" s="163"/>
    </row>
    <row r="95" spans="2:8" ht="12.75">
      <c r="B95" s="159">
        <v>5320</v>
      </c>
      <c r="C95" s="155" t="s">
        <v>71</v>
      </c>
      <c r="D95" s="167">
        <v>2173.87</v>
      </c>
      <c r="E95" s="167">
        <v>0</v>
      </c>
      <c r="F95" s="167">
        <f t="shared" si="4"/>
        <v>2173.87</v>
      </c>
      <c r="G95" s="163"/>
      <c r="H95" s="163"/>
    </row>
    <row r="96" spans="2:8" ht="12.75">
      <c r="B96" s="159">
        <v>5332</v>
      </c>
      <c r="C96" s="155" t="s">
        <v>72</v>
      </c>
      <c r="D96" s="167">
        <v>8400</v>
      </c>
      <c r="E96" s="167">
        <v>0</v>
      </c>
      <c r="F96" s="167">
        <f t="shared" si="4"/>
        <v>8400</v>
      </c>
      <c r="G96" s="163"/>
      <c r="H96" s="163"/>
    </row>
    <row r="97" spans="2:8" ht="12.75">
      <c r="B97" s="159">
        <v>5339</v>
      </c>
      <c r="C97" s="155" t="s">
        <v>73</v>
      </c>
      <c r="D97" s="167">
        <v>124.38</v>
      </c>
      <c r="E97" s="167">
        <v>0</v>
      </c>
      <c r="F97" s="167">
        <f t="shared" si="4"/>
        <v>124.38</v>
      </c>
      <c r="G97" s="163"/>
      <c r="H97" s="163"/>
    </row>
    <row r="98" spans="2:8" ht="12.75">
      <c r="B98" s="159">
        <v>5352</v>
      </c>
      <c r="C98" s="155" t="s">
        <v>74</v>
      </c>
      <c r="D98" s="167">
        <v>0</v>
      </c>
      <c r="E98" s="167">
        <v>0</v>
      </c>
      <c r="F98" s="167">
        <f t="shared" si="4"/>
        <v>0</v>
      </c>
      <c r="G98" s="163">
        <f>SUM(F92+F93+F94+F95+F96+F97+F98+F99+F100+F101+F102)-0.32</f>
        <v>26938</v>
      </c>
      <c r="H98" s="163"/>
    </row>
    <row r="99" spans="2:8" ht="12.75">
      <c r="B99" s="159">
        <v>5392</v>
      </c>
      <c r="C99" s="155" t="s">
        <v>75</v>
      </c>
      <c r="D99" s="167">
        <v>720</v>
      </c>
      <c r="E99" s="167">
        <v>0</v>
      </c>
      <c r="F99" s="167">
        <f t="shared" si="4"/>
        <v>720</v>
      </c>
      <c r="G99" s="163"/>
      <c r="H99" s="163"/>
    </row>
    <row r="100" spans="2:8" ht="12.75">
      <c r="B100" s="159">
        <v>5396</v>
      </c>
      <c r="C100" s="155" t="s">
        <v>76</v>
      </c>
      <c r="D100" s="167">
        <v>9818.99</v>
      </c>
      <c r="E100" s="167">
        <v>0</v>
      </c>
      <c r="F100" s="167">
        <f t="shared" si="4"/>
        <v>9818.99</v>
      </c>
      <c r="G100" s="163"/>
      <c r="H100" s="163"/>
    </row>
    <row r="101" spans="2:8" ht="13.5" thickBot="1">
      <c r="B101" s="159">
        <v>5399</v>
      </c>
      <c r="C101" s="155" t="s">
        <v>77</v>
      </c>
      <c r="D101" s="167">
        <v>222.49</v>
      </c>
      <c r="E101" s="167">
        <v>0</v>
      </c>
      <c r="F101" s="282">
        <f t="shared" si="4"/>
        <v>222.49</v>
      </c>
      <c r="G101" s="163"/>
      <c r="H101" s="163"/>
    </row>
    <row r="102" spans="2:8" ht="13.5" thickBot="1">
      <c r="B102" s="159">
        <v>53991</v>
      </c>
      <c r="C102" s="155"/>
      <c r="D102" s="167">
        <v>1477.6</v>
      </c>
      <c r="E102" s="167">
        <v>0</v>
      </c>
      <c r="F102" s="282">
        <f t="shared" si="4"/>
        <v>1477.6</v>
      </c>
      <c r="G102" s="163"/>
      <c r="H102" s="163"/>
    </row>
    <row r="103" spans="2:8" ht="12.75">
      <c r="B103" s="159">
        <v>5400</v>
      </c>
      <c r="C103" s="155" t="s">
        <v>78</v>
      </c>
      <c r="D103" s="167">
        <v>0</v>
      </c>
      <c r="E103" s="167">
        <v>0</v>
      </c>
      <c r="F103" s="281">
        <f t="shared" si="4"/>
        <v>0</v>
      </c>
      <c r="G103" s="163"/>
      <c r="H103" s="163"/>
    </row>
    <row r="104" spans="2:8" ht="12.75">
      <c r="B104" s="159">
        <v>5500</v>
      </c>
      <c r="C104" s="155" t="s">
        <v>114</v>
      </c>
      <c r="D104" s="167">
        <v>4563</v>
      </c>
      <c r="E104" s="167">
        <v>0</v>
      </c>
      <c r="F104" s="167">
        <f t="shared" si="4"/>
        <v>4563</v>
      </c>
      <c r="G104" s="163"/>
      <c r="H104" s="163"/>
    </row>
    <row r="105" spans="2:8" ht="12.75">
      <c r="B105" s="158">
        <v>5501</v>
      </c>
      <c r="C105" s="154" t="s">
        <v>79</v>
      </c>
      <c r="D105" s="167">
        <v>1000</v>
      </c>
      <c r="E105" s="167">
        <v>0</v>
      </c>
      <c r="F105" s="167">
        <f t="shared" si="4"/>
        <v>1000</v>
      </c>
      <c r="G105" s="163"/>
      <c r="H105" s="163"/>
    </row>
    <row r="106" spans="2:8" ht="12.75">
      <c r="B106" s="158">
        <v>5502</v>
      </c>
      <c r="C106" s="154" t="s">
        <v>80</v>
      </c>
      <c r="D106" s="167">
        <v>3701.89</v>
      </c>
      <c r="E106" s="167">
        <v>0</v>
      </c>
      <c r="F106" s="167">
        <f t="shared" si="4"/>
        <v>3701.89</v>
      </c>
      <c r="G106" s="163"/>
      <c r="H106" s="163"/>
    </row>
    <row r="107" spans="2:8" ht="12.75">
      <c r="B107" s="159">
        <v>5504</v>
      </c>
      <c r="C107" s="155" t="s">
        <v>81</v>
      </c>
      <c r="D107" s="167">
        <v>25291.55</v>
      </c>
      <c r="E107" s="167">
        <v>0</v>
      </c>
      <c r="F107" s="167">
        <f t="shared" si="4"/>
        <v>25291.55</v>
      </c>
      <c r="G107" s="163"/>
      <c r="H107" s="163"/>
    </row>
    <row r="108" spans="2:8" ht="12.75">
      <c r="B108" s="159">
        <v>55091</v>
      </c>
      <c r="C108" s="155"/>
      <c r="D108" s="167">
        <v>613.5</v>
      </c>
      <c r="E108" s="167">
        <v>0</v>
      </c>
      <c r="F108" s="167">
        <f t="shared" si="4"/>
        <v>613.5</v>
      </c>
      <c r="G108" s="163"/>
      <c r="H108" s="163"/>
    </row>
    <row r="109" spans="2:8" ht="12.75">
      <c r="B109" s="159">
        <v>55100</v>
      </c>
      <c r="C109" s="155" t="s">
        <v>82</v>
      </c>
      <c r="D109" s="167">
        <v>146.9</v>
      </c>
      <c r="E109" s="167">
        <v>0</v>
      </c>
      <c r="F109" s="167">
        <f t="shared" si="4"/>
        <v>146.9</v>
      </c>
      <c r="G109" s="163"/>
      <c r="H109" s="163"/>
    </row>
    <row r="110" spans="2:8" ht="12.75">
      <c r="B110" s="159">
        <v>5512</v>
      </c>
      <c r="C110" s="155" t="s">
        <v>83</v>
      </c>
      <c r="D110" s="167">
        <v>0</v>
      </c>
      <c r="E110" s="167">
        <v>0</v>
      </c>
      <c r="F110" s="167">
        <f t="shared" si="4"/>
        <v>0</v>
      </c>
      <c r="G110" s="163"/>
      <c r="H110" s="163"/>
    </row>
    <row r="111" spans="2:8" ht="12.75">
      <c r="B111" s="159">
        <v>5515</v>
      </c>
      <c r="C111" s="155" t="s">
        <v>84</v>
      </c>
      <c r="D111" s="167">
        <v>348.6</v>
      </c>
      <c r="E111" s="167">
        <v>0</v>
      </c>
      <c r="F111" s="167">
        <f t="shared" si="4"/>
        <v>348.6</v>
      </c>
      <c r="G111" s="163"/>
      <c r="H111" s="163"/>
    </row>
    <row r="112" spans="2:8" ht="12.75">
      <c r="B112" s="159">
        <v>5525</v>
      </c>
      <c r="C112" s="155" t="s">
        <v>85</v>
      </c>
      <c r="D112" s="167">
        <v>228.92</v>
      </c>
      <c r="E112" s="167">
        <v>0</v>
      </c>
      <c r="F112" s="167">
        <f t="shared" si="4"/>
        <v>228.92</v>
      </c>
      <c r="G112" s="163"/>
      <c r="H112" s="163"/>
    </row>
    <row r="113" spans="2:8" ht="12.75">
      <c r="B113" s="159">
        <v>5530</v>
      </c>
      <c r="C113" s="155" t="s">
        <v>86</v>
      </c>
      <c r="D113" s="167">
        <v>894.99</v>
      </c>
      <c r="E113" s="167">
        <v>0</v>
      </c>
      <c r="F113" s="167">
        <f t="shared" si="4"/>
        <v>894.99</v>
      </c>
      <c r="G113" s="163"/>
      <c r="H113" s="163"/>
    </row>
    <row r="114" spans="2:8" ht="12.75">
      <c r="B114" s="159">
        <v>5532</v>
      </c>
      <c r="C114" s="155" t="s">
        <v>87</v>
      </c>
      <c r="D114" s="167">
        <v>0</v>
      </c>
      <c r="E114" s="167">
        <v>0</v>
      </c>
      <c r="F114" s="167">
        <f t="shared" si="4"/>
        <v>0</v>
      </c>
      <c r="G114" s="163"/>
      <c r="H114" s="163"/>
    </row>
    <row r="115" spans="2:8" ht="12.75">
      <c r="B115" s="159">
        <v>5539</v>
      </c>
      <c r="C115" s="155" t="s">
        <v>88</v>
      </c>
      <c r="D115" s="167">
        <v>26.7</v>
      </c>
      <c r="E115" s="167">
        <v>0</v>
      </c>
      <c r="F115" s="167">
        <f t="shared" si="4"/>
        <v>26.7</v>
      </c>
      <c r="G115" s="163"/>
      <c r="H115" s="163"/>
    </row>
    <row r="116" spans="2:8" ht="12.75">
      <c r="B116" s="159">
        <v>5540</v>
      </c>
      <c r="C116" s="155" t="s">
        <v>89</v>
      </c>
      <c r="D116" s="167">
        <v>223.74</v>
      </c>
      <c r="E116" s="167">
        <v>0</v>
      </c>
      <c r="F116" s="167">
        <f t="shared" si="4"/>
        <v>223.74</v>
      </c>
      <c r="G116" s="163"/>
      <c r="H116" s="163"/>
    </row>
    <row r="117" spans="2:8" ht="12.75">
      <c r="B117" s="160">
        <v>5551</v>
      </c>
      <c r="C117" s="155" t="s">
        <v>90</v>
      </c>
      <c r="D117" s="167">
        <v>270</v>
      </c>
      <c r="E117" s="167">
        <v>0</v>
      </c>
      <c r="F117" s="167">
        <f t="shared" si="4"/>
        <v>270</v>
      </c>
      <c r="G117" s="163"/>
      <c r="H117" s="163"/>
    </row>
    <row r="118" spans="2:8" ht="12.75">
      <c r="B118" s="160">
        <v>5552</v>
      </c>
      <c r="C118" s="155" t="s">
        <v>91</v>
      </c>
      <c r="D118" s="167">
        <v>513.52</v>
      </c>
      <c r="E118" s="167">
        <v>0</v>
      </c>
      <c r="F118" s="167">
        <f t="shared" si="4"/>
        <v>513.52</v>
      </c>
      <c r="G118" s="163"/>
      <c r="H118" s="163"/>
    </row>
    <row r="119" spans="2:8" ht="12.75">
      <c r="B119" s="160">
        <v>5553</v>
      </c>
      <c r="C119" s="155" t="s">
        <v>92</v>
      </c>
      <c r="D119" s="167">
        <v>47.46</v>
      </c>
      <c r="E119" s="167">
        <v>0</v>
      </c>
      <c r="F119" s="167">
        <f t="shared" si="4"/>
        <v>47.46</v>
      </c>
      <c r="G119" s="163"/>
      <c r="H119" s="163"/>
    </row>
    <row r="120" spans="2:8" ht="12.75">
      <c r="B120" s="160">
        <v>5557</v>
      </c>
      <c r="C120" s="155" t="s">
        <v>93</v>
      </c>
      <c r="D120" s="167">
        <v>5100</v>
      </c>
      <c r="E120" s="167">
        <v>0</v>
      </c>
      <c r="F120" s="167">
        <f t="shared" si="4"/>
        <v>5100</v>
      </c>
      <c r="G120" s="163">
        <f>SUM(F120+F119+F118+F117+F121+H139+H140)+0.02</f>
        <v>6323.104535</v>
      </c>
      <c r="H120" s="163"/>
    </row>
    <row r="121" spans="2:8" ht="12.75">
      <c r="B121" s="160">
        <v>5560</v>
      </c>
      <c r="C121" s="155" t="s">
        <v>115</v>
      </c>
      <c r="D121" s="167">
        <v>140.47</v>
      </c>
      <c r="E121" s="167">
        <v>0</v>
      </c>
      <c r="F121" s="167">
        <f t="shared" si="4"/>
        <v>140.47</v>
      </c>
      <c r="G121" s="163"/>
      <c r="H121" s="163"/>
    </row>
    <row r="122" spans="2:8" ht="12.75">
      <c r="B122" s="159">
        <v>5590</v>
      </c>
      <c r="C122" s="155" t="s">
        <v>121</v>
      </c>
      <c r="D122" s="167">
        <v>2015.5</v>
      </c>
      <c r="E122" s="167">
        <v>0</v>
      </c>
      <c r="F122" s="167">
        <f t="shared" si="4"/>
        <v>2015.5</v>
      </c>
      <c r="G122" s="163"/>
      <c r="H122" s="163"/>
    </row>
    <row r="123" spans="2:8" ht="12.75">
      <c r="B123" s="159">
        <v>5591</v>
      </c>
      <c r="C123" s="155" t="s">
        <v>122</v>
      </c>
      <c r="D123" s="167">
        <v>30</v>
      </c>
      <c r="E123" s="167">
        <v>0</v>
      </c>
      <c r="F123" s="167">
        <f t="shared" si="4"/>
        <v>30</v>
      </c>
      <c r="G123" s="163"/>
      <c r="H123" s="163"/>
    </row>
    <row r="124" spans="2:8" ht="12.75">
      <c r="B124" s="159">
        <v>5592</v>
      </c>
      <c r="C124" s="155" t="s">
        <v>123</v>
      </c>
      <c r="D124" s="167">
        <v>0</v>
      </c>
      <c r="E124" s="167">
        <v>0</v>
      </c>
      <c r="F124" s="167">
        <f t="shared" si="4"/>
        <v>0</v>
      </c>
      <c r="G124" s="163"/>
      <c r="H124" s="163"/>
    </row>
    <row r="125" spans="2:8" ht="12.75">
      <c r="B125" s="159">
        <v>5593</v>
      </c>
      <c r="C125" s="155" t="s">
        <v>124</v>
      </c>
      <c r="D125" s="167">
        <v>361</v>
      </c>
      <c r="E125" s="167">
        <v>0</v>
      </c>
      <c r="F125" s="167">
        <f t="shared" si="4"/>
        <v>361</v>
      </c>
      <c r="G125" s="163">
        <f>F104+F105+F106+F107+F108+F109+F110+F111+F112+F113+F114+F115+F116+F122+F123+F124+F125+F126+F127+0.03</f>
        <v>50234.99999999999</v>
      </c>
      <c r="H125" s="163"/>
    </row>
    <row r="126" spans="2:8" ht="12.75">
      <c r="B126" s="158">
        <v>5599</v>
      </c>
      <c r="C126" s="156" t="s">
        <v>125</v>
      </c>
      <c r="D126" s="167">
        <v>638.68</v>
      </c>
      <c r="E126" s="167">
        <v>0</v>
      </c>
      <c r="F126" s="167">
        <f t="shared" si="4"/>
        <v>638.68</v>
      </c>
      <c r="G126" s="163"/>
      <c r="H126" s="163"/>
    </row>
    <row r="127" spans="2:8" ht="12.75">
      <c r="B127" s="158">
        <v>55991</v>
      </c>
      <c r="C127" s="156" t="s">
        <v>56</v>
      </c>
      <c r="D127" s="167">
        <v>10150</v>
      </c>
      <c r="E127" s="167">
        <v>0</v>
      </c>
      <c r="F127" s="167">
        <f t="shared" si="4"/>
        <v>10150</v>
      </c>
      <c r="G127" s="163"/>
      <c r="H127" s="163"/>
    </row>
    <row r="128" spans="2:8" ht="12.75">
      <c r="B128" s="158">
        <v>5840</v>
      </c>
      <c r="C128" s="156" t="s">
        <v>55</v>
      </c>
      <c r="D128" s="167">
        <v>596461.26</v>
      </c>
      <c r="E128" s="167">
        <v>0</v>
      </c>
      <c r="F128" s="167">
        <f t="shared" si="4"/>
        <v>596461.26</v>
      </c>
      <c r="G128" s="163">
        <v>596461</v>
      </c>
      <c r="H128" s="163"/>
    </row>
    <row r="129" spans="2:8" ht="12.75">
      <c r="B129" s="158">
        <v>5861</v>
      </c>
      <c r="C129" s="156" t="s">
        <v>126</v>
      </c>
      <c r="D129" s="167">
        <v>52758.05</v>
      </c>
      <c r="E129" s="167">
        <v>0</v>
      </c>
      <c r="F129" s="167">
        <f t="shared" si="4"/>
        <v>52758.05</v>
      </c>
      <c r="G129" s="163">
        <v>52758</v>
      </c>
      <c r="H129" s="163"/>
    </row>
    <row r="130" spans="2:8" ht="12.75">
      <c r="B130" s="169"/>
      <c r="C130" s="172"/>
      <c r="D130" s="171">
        <f>SUM(D83:D129)</f>
        <v>938547.9</v>
      </c>
      <c r="E130" s="171">
        <f>SUM(E83:E129)</f>
        <v>0</v>
      </c>
      <c r="F130" s="171">
        <f>SUM(F83:F129)</f>
        <v>938547.9</v>
      </c>
      <c r="G130" s="171">
        <f>SUM(G83:G129)</f>
        <v>938799.1045349999</v>
      </c>
      <c r="H130" s="163">
        <f>F130+H139+H140</f>
        <v>938799.534535</v>
      </c>
    </row>
    <row r="131" spans="2:8" ht="12.75">
      <c r="B131" s="158">
        <v>6112</v>
      </c>
      <c r="C131" s="154" t="s">
        <v>127</v>
      </c>
      <c r="D131" s="167">
        <v>0</v>
      </c>
      <c r="E131" s="167">
        <v>291821.09</v>
      </c>
      <c r="F131" s="167">
        <f aca="true" t="shared" si="5" ref="F131:F137">D131-E131</f>
        <v>-291821.09</v>
      </c>
      <c r="G131" s="163">
        <v>291821</v>
      </c>
      <c r="H131" s="163"/>
    </row>
    <row r="132" spans="2:7" ht="12.75">
      <c r="B132" s="158">
        <v>6551</v>
      </c>
      <c r="C132" s="154" t="s">
        <v>102</v>
      </c>
      <c r="D132" s="167">
        <v>0</v>
      </c>
      <c r="E132" s="167">
        <v>18983.98</v>
      </c>
      <c r="F132" s="167">
        <f t="shared" si="5"/>
        <v>-18983.98</v>
      </c>
      <c r="G132" s="163">
        <v>18984</v>
      </c>
    </row>
    <row r="133" spans="2:7" ht="12.75">
      <c r="B133" s="158">
        <v>6613</v>
      </c>
      <c r="C133" s="154" t="s">
        <v>128</v>
      </c>
      <c r="D133" s="167">
        <v>0</v>
      </c>
      <c r="E133" s="167">
        <v>3239.85</v>
      </c>
      <c r="F133" s="167">
        <f t="shared" si="5"/>
        <v>-3239.85</v>
      </c>
      <c r="G133" s="163">
        <v>3240</v>
      </c>
    </row>
    <row r="134" spans="2:7" ht="12.75">
      <c r="B134" s="158">
        <v>6619</v>
      </c>
      <c r="C134" s="154" t="s">
        <v>103</v>
      </c>
      <c r="D134" s="167">
        <v>0</v>
      </c>
      <c r="E134" s="167">
        <v>20625.06</v>
      </c>
      <c r="F134" s="167">
        <f t="shared" si="5"/>
        <v>-20625.06</v>
      </c>
      <c r="G134" s="163">
        <v>20625</v>
      </c>
    </row>
    <row r="135" spans="2:8" ht="12.75">
      <c r="B135" s="158">
        <v>6690</v>
      </c>
      <c r="C135" s="154" t="s">
        <v>129</v>
      </c>
      <c r="D135" s="167">
        <v>0</v>
      </c>
      <c r="E135" s="167">
        <v>601589.61</v>
      </c>
      <c r="F135" s="167">
        <f t="shared" si="5"/>
        <v>-601589.61</v>
      </c>
      <c r="G135" s="163">
        <v>601590</v>
      </c>
      <c r="H135" s="173">
        <f>SUM(F14+F18+F37+F50+F82+F130+F138+F140)</f>
        <v>-251.63000000128523</v>
      </c>
    </row>
    <row r="136" spans="2:7" ht="12.75">
      <c r="B136" s="158">
        <v>6707</v>
      </c>
      <c r="C136" s="154" t="s">
        <v>119</v>
      </c>
      <c r="D136" s="167">
        <v>0</v>
      </c>
      <c r="E136" s="167">
        <v>0</v>
      </c>
      <c r="F136" s="167">
        <f t="shared" si="5"/>
        <v>0</v>
      </c>
      <c r="G136" s="163"/>
    </row>
    <row r="137" spans="2:7" ht="13.5" thickBot="1">
      <c r="B137" s="158">
        <v>6866</v>
      </c>
      <c r="C137" s="154" t="s">
        <v>130</v>
      </c>
      <c r="D137" s="167">
        <v>0</v>
      </c>
      <c r="E137" s="167">
        <v>47015.42</v>
      </c>
      <c r="F137" s="167">
        <f t="shared" si="5"/>
        <v>-47015.42</v>
      </c>
      <c r="G137" s="163">
        <v>47015</v>
      </c>
    </row>
    <row r="138" spans="2:8" ht="12.75">
      <c r="B138" s="425" t="s">
        <v>104</v>
      </c>
      <c r="C138" s="426"/>
      <c r="D138" s="167">
        <f>SUM(D131:D137)</f>
        <v>0</v>
      </c>
      <c r="E138" s="167">
        <f>SUM(E131:E137)</f>
        <v>983275.01</v>
      </c>
      <c r="F138" s="167">
        <f>SUM(F131:F137)</f>
        <v>-983275.01</v>
      </c>
      <c r="G138" s="167">
        <f>SUM(G131:G137)</f>
        <v>983275</v>
      </c>
      <c r="H138" s="273" t="s">
        <v>112</v>
      </c>
    </row>
    <row r="139" spans="2:8" ht="12.75">
      <c r="B139" s="425" t="s">
        <v>105</v>
      </c>
      <c r="C139" s="426"/>
      <c r="D139" s="167"/>
      <c r="E139" s="167"/>
      <c r="F139" s="167">
        <f>G138-G130</f>
        <v>44475.89546500007</v>
      </c>
      <c r="G139" s="163"/>
      <c r="H139" s="286">
        <f>SUM(F144-G144)</f>
        <v>174.77250700000002</v>
      </c>
    </row>
    <row r="140" spans="2:8" ht="13.5" thickBot="1">
      <c r="B140" s="158"/>
      <c r="C140" s="162"/>
      <c r="D140" s="167"/>
      <c r="E140" s="167"/>
      <c r="F140" s="167"/>
      <c r="G140" s="163"/>
      <c r="H140" s="287">
        <f>SUM(F145-G145)</f>
        <v>76.86202800000001</v>
      </c>
    </row>
    <row r="141" spans="2:6" ht="12.75">
      <c r="B141" s="161"/>
      <c r="D141" s="163"/>
      <c r="E141" s="163"/>
      <c r="F141" s="163"/>
    </row>
    <row r="142" spans="2:6" ht="13.5" thickBot="1">
      <c r="B142" s="161"/>
      <c r="D142" s="163"/>
      <c r="E142" s="163"/>
      <c r="F142" s="163"/>
    </row>
    <row r="143" spans="2:7" ht="12.75">
      <c r="B143" s="270"/>
      <c r="C143" s="284" t="s">
        <v>113</v>
      </c>
      <c r="D143" s="271" t="s">
        <v>108</v>
      </c>
      <c r="E143" s="271" t="s">
        <v>109</v>
      </c>
      <c r="F143" s="271" t="s">
        <v>110</v>
      </c>
      <c r="G143" s="272" t="s">
        <v>111</v>
      </c>
    </row>
    <row r="144" spans="2:7" ht="12.75">
      <c r="B144" s="420" t="s">
        <v>106</v>
      </c>
      <c r="C144" s="421"/>
      <c r="D144" s="274">
        <f>SUM(E138)</f>
        <v>983275.01</v>
      </c>
      <c r="E144" s="275">
        <v>0.07</v>
      </c>
      <c r="F144" s="274">
        <f>D144*E144/100</f>
        <v>688.292507</v>
      </c>
      <c r="G144" s="276">
        <v>513.52</v>
      </c>
    </row>
    <row r="145" spans="2:7" ht="13.5" thickBot="1">
      <c r="B145" s="277"/>
      <c r="C145" s="285" t="s">
        <v>107</v>
      </c>
      <c r="D145" s="278">
        <f>SUM(E131+E132)</f>
        <v>310805.07</v>
      </c>
      <c r="E145" s="279">
        <v>0.04</v>
      </c>
      <c r="F145" s="274">
        <f>D145*E145/100</f>
        <v>124.322028</v>
      </c>
      <c r="G145" s="280">
        <v>47.46</v>
      </c>
    </row>
    <row r="146" spans="2:6" ht="12.75">
      <c r="B146" s="161"/>
      <c r="D146" s="163"/>
      <c r="E146" s="163"/>
      <c r="F146" s="163"/>
    </row>
    <row r="147" spans="2:6" ht="12.75">
      <c r="B147" s="161"/>
      <c r="D147" s="163"/>
      <c r="E147" s="163"/>
      <c r="F147" s="163"/>
    </row>
    <row r="148" spans="2:6" ht="12.75">
      <c r="B148" s="161"/>
      <c r="D148" s="163"/>
      <c r="E148" s="163"/>
      <c r="F148" s="163"/>
    </row>
    <row r="149" spans="2:6" ht="12.75">
      <c r="B149" s="161"/>
      <c r="D149" s="163"/>
      <c r="E149" s="163"/>
      <c r="F149" s="163"/>
    </row>
    <row r="150" spans="2:6" ht="12.75">
      <c r="B150" s="161"/>
      <c r="D150" s="163"/>
      <c r="E150" s="163"/>
      <c r="F150" s="163"/>
    </row>
    <row r="151" spans="2:6" ht="12.75">
      <c r="B151" s="161"/>
      <c r="D151" s="163"/>
      <c r="E151" s="163"/>
      <c r="F151" s="163"/>
    </row>
    <row r="152" spans="2:6" ht="12.75">
      <c r="B152" s="161"/>
      <c r="D152" s="163"/>
      <c r="E152" s="163"/>
      <c r="F152" s="163"/>
    </row>
    <row r="153" spans="2:6" ht="12.75">
      <c r="B153" s="161"/>
      <c r="D153" s="163"/>
      <c r="E153" s="163"/>
      <c r="F153" s="163"/>
    </row>
    <row r="154" spans="2:6" ht="12.75">
      <c r="B154" s="161"/>
      <c r="D154" s="163"/>
      <c r="E154" s="163"/>
      <c r="F154" s="163"/>
    </row>
    <row r="155" spans="2:6" ht="12.75">
      <c r="B155" s="161"/>
      <c r="D155" s="163"/>
      <c r="E155" s="163"/>
      <c r="F155" s="163"/>
    </row>
    <row r="156" spans="2:6" ht="12.75">
      <c r="B156" s="161"/>
      <c r="D156" s="163"/>
      <c r="E156" s="163"/>
      <c r="F156" s="163"/>
    </row>
    <row r="157" spans="2:6" ht="12.75">
      <c r="B157" s="161"/>
      <c r="D157" s="163"/>
      <c r="E157" s="163"/>
      <c r="F157" s="163"/>
    </row>
    <row r="158" spans="2:6" ht="12.75">
      <c r="B158" s="161"/>
      <c r="D158" s="163"/>
      <c r="E158" s="163"/>
      <c r="F158" s="163"/>
    </row>
    <row r="159" spans="2:6" ht="12.75">
      <c r="B159" s="161"/>
      <c r="D159" s="163"/>
      <c r="E159" s="163"/>
      <c r="F159" s="163"/>
    </row>
    <row r="160" spans="2:6" ht="12.75">
      <c r="B160" s="161"/>
      <c r="D160" s="163"/>
      <c r="E160" s="163"/>
      <c r="F160" s="163"/>
    </row>
    <row r="161" spans="2:6" ht="12.75">
      <c r="B161" s="161"/>
      <c r="D161" s="163"/>
      <c r="E161" s="163"/>
      <c r="F161" s="163"/>
    </row>
    <row r="162" spans="2:6" ht="12.75">
      <c r="B162" s="161"/>
      <c r="D162" s="163"/>
      <c r="E162" s="163"/>
      <c r="F162" s="163"/>
    </row>
    <row r="163" spans="2:6" ht="12.75">
      <c r="B163" s="161"/>
      <c r="D163" s="163"/>
      <c r="E163" s="163"/>
      <c r="F163" s="163"/>
    </row>
    <row r="164" spans="2:6" ht="12.75">
      <c r="B164" s="161"/>
      <c r="D164" s="163"/>
      <c r="E164" s="163"/>
      <c r="F164" s="163"/>
    </row>
    <row r="165" spans="2:6" ht="12.75">
      <c r="B165" s="161"/>
      <c r="D165" s="163"/>
      <c r="E165" s="163"/>
      <c r="F165" s="163"/>
    </row>
    <row r="166" spans="2:6" ht="12.75">
      <c r="B166" s="161"/>
      <c r="D166" s="163"/>
      <c r="E166" s="163"/>
      <c r="F166" s="163"/>
    </row>
    <row r="167" spans="2:6" ht="12.75">
      <c r="B167" s="161"/>
      <c r="D167" s="163"/>
      <c r="E167" s="163"/>
      <c r="F167" s="163"/>
    </row>
    <row r="168" spans="2:6" ht="12.75">
      <c r="B168" s="161"/>
      <c r="D168" s="163"/>
      <c r="E168" s="163"/>
      <c r="F168" s="163"/>
    </row>
    <row r="169" spans="2:6" ht="12.75">
      <c r="B169" s="161"/>
      <c r="D169" s="163"/>
      <c r="E169" s="163"/>
      <c r="F169" s="163"/>
    </row>
    <row r="170" spans="2:6" ht="12.75">
      <c r="B170" s="161"/>
      <c r="D170" s="163"/>
      <c r="E170" s="163"/>
      <c r="F170" s="163"/>
    </row>
    <row r="171" spans="2:6" ht="12.75">
      <c r="B171" s="161"/>
      <c r="D171" s="163"/>
      <c r="E171" s="163"/>
      <c r="F171" s="163"/>
    </row>
    <row r="172" spans="2:6" ht="12.75">
      <c r="B172" s="161"/>
      <c r="D172" s="163"/>
      <c r="E172" s="163"/>
      <c r="F172" s="163"/>
    </row>
    <row r="173" spans="2:6" ht="12.75">
      <c r="B173" s="161"/>
      <c r="D173" s="163"/>
      <c r="E173" s="163"/>
      <c r="F173" s="163"/>
    </row>
    <row r="174" spans="2:6" ht="12.75">
      <c r="B174" s="161"/>
      <c r="D174" s="163"/>
      <c r="E174" s="163"/>
      <c r="F174" s="163"/>
    </row>
    <row r="175" spans="2:6" ht="12.75">
      <c r="B175" s="161"/>
      <c r="D175" s="163"/>
      <c r="E175" s="163"/>
      <c r="F175" s="163"/>
    </row>
    <row r="176" spans="2:6" ht="12.75">
      <c r="B176" s="161"/>
      <c r="D176" s="163"/>
      <c r="E176" s="163"/>
      <c r="F176" s="163"/>
    </row>
    <row r="177" spans="2:6" ht="12.75">
      <c r="B177" s="161"/>
      <c r="D177" s="163"/>
      <c r="E177" s="163"/>
      <c r="F177" s="163"/>
    </row>
    <row r="178" spans="2:6" ht="12.75">
      <c r="B178" s="161"/>
      <c r="D178" s="163"/>
      <c r="E178" s="163"/>
      <c r="F178" s="163"/>
    </row>
    <row r="179" spans="2:6" ht="12.75">
      <c r="B179" s="161"/>
      <c r="D179" s="163"/>
      <c r="E179" s="163"/>
      <c r="F179" s="163"/>
    </row>
    <row r="180" spans="2:6" ht="12.75">
      <c r="B180" s="157"/>
      <c r="D180" s="163"/>
      <c r="E180" s="163"/>
      <c r="F180" s="163"/>
    </row>
    <row r="181" spans="2:6" ht="12.75">
      <c r="B181" s="157"/>
      <c r="D181" s="163"/>
      <c r="E181" s="163"/>
      <c r="F181" s="163"/>
    </row>
    <row r="182" spans="2:6" ht="12.75">
      <c r="B182" s="157"/>
      <c r="D182" s="163"/>
      <c r="E182" s="163"/>
      <c r="F182" s="163"/>
    </row>
    <row r="183" spans="2:6" ht="12.75">
      <c r="B183" s="157"/>
      <c r="D183" s="163"/>
      <c r="E183" s="163"/>
      <c r="F183" s="163"/>
    </row>
    <row r="184" spans="2:6" ht="12.75">
      <c r="B184" s="157"/>
      <c r="D184" s="163"/>
      <c r="E184" s="163"/>
      <c r="F184" s="163"/>
    </row>
    <row r="185" spans="2:6" ht="12.75">
      <c r="B185" s="157"/>
      <c r="D185" s="163"/>
      <c r="E185" s="163"/>
      <c r="F185" s="163"/>
    </row>
    <row r="186" spans="2:6" ht="12.75">
      <c r="B186" s="157"/>
      <c r="D186" s="163"/>
      <c r="E186" s="163"/>
      <c r="F186" s="163"/>
    </row>
    <row r="187" spans="2:6" ht="12.75">
      <c r="B187" s="157"/>
      <c r="D187" s="163"/>
      <c r="E187" s="163"/>
      <c r="F187" s="163"/>
    </row>
    <row r="188" spans="2:6" ht="12.75">
      <c r="B188" s="157"/>
      <c r="D188" s="163"/>
      <c r="E188" s="163"/>
      <c r="F188" s="163"/>
    </row>
    <row r="189" spans="2:6" ht="12.75">
      <c r="B189" s="157"/>
      <c r="D189" s="163"/>
      <c r="E189" s="163"/>
      <c r="F189" s="163"/>
    </row>
    <row r="190" spans="2:6" ht="12.75">
      <c r="B190" s="157"/>
      <c r="D190" s="163"/>
      <c r="E190" s="163"/>
      <c r="F190" s="163"/>
    </row>
    <row r="191" spans="2:6" ht="12.75">
      <c r="B191" s="157"/>
      <c r="D191" s="163"/>
      <c r="E191" s="163"/>
      <c r="F191" s="163"/>
    </row>
    <row r="192" spans="2:6" ht="12.75">
      <c r="B192" s="157"/>
      <c r="D192" s="163"/>
      <c r="E192" s="163"/>
      <c r="F192" s="163"/>
    </row>
    <row r="193" spans="2:6" ht="12.75">
      <c r="B193" s="157"/>
      <c r="D193" s="163"/>
      <c r="E193" s="163"/>
      <c r="F193" s="163"/>
    </row>
    <row r="194" spans="2:6" ht="12.75">
      <c r="B194" s="157"/>
      <c r="D194" s="163"/>
      <c r="E194" s="163"/>
      <c r="F194" s="163"/>
    </row>
    <row r="195" spans="2:6" ht="12.75">
      <c r="B195" s="157"/>
      <c r="D195" s="163"/>
      <c r="E195" s="163"/>
      <c r="F195" s="163"/>
    </row>
    <row r="196" spans="2:6" ht="12.75">
      <c r="B196" s="157"/>
      <c r="D196" s="163"/>
      <c r="E196" s="163"/>
      <c r="F196" s="163"/>
    </row>
    <row r="197" spans="2:6" ht="12.75">
      <c r="B197" s="157"/>
      <c r="D197" s="163"/>
      <c r="E197" s="163"/>
      <c r="F197" s="163"/>
    </row>
    <row r="198" spans="2:6" ht="12.75">
      <c r="B198" s="157"/>
      <c r="D198" s="163"/>
      <c r="E198" s="163"/>
      <c r="F198" s="163"/>
    </row>
    <row r="199" spans="2:6" ht="12.75">
      <c r="B199" s="157"/>
      <c r="D199" s="163"/>
      <c r="E199" s="163"/>
      <c r="F199" s="163"/>
    </row>
    <row r="200" spans="2:6" ht="12.75">
      <c r="B200" s="157"/>
      <c r="D200" s="163"/>
      <c r="E200" s="163"/>
      <c r="F200" s="163"/>
    </row>
    <row r="201" spans="2:6" ht="12.75">
      <c r="B201" s="157"/>
      <c r="D201" s="163"/>
      <c r="E201" s="163"/>
      <c r="F201" s="163"/>
    </row>
    <row r="202" spans="2:6" ht="12.75">
      <c r="B202" s="157"/>
      <c r="D202" s="163"/>
      <c r="E202" s="163"/>
      <c r="F202" s="163"/>
    </row>
    <row r="203" spans="2:6" ht="12.75">
      <c r="B203" s="157"/>
      <c r="D203" s="163"/>
      <c r="E203" s="163"/>
      <c r="F203" s="163"/>
    </row>
    <row r="204" spans="2:6" ht="12.75">
      <c r="B204" s="157"/>
      <c r="D204" s="163"/>
      <c r="E204" s="163"/>
      <c r="F204" s="163"/>
    </row>
    <row r="205" spans="2:6" ht="12.75">
      <c r="B205" s="157"/>
      <c r="D205" s="163"/>
      <c r="E205" s="163"/>
      <c r="F205" s="163"/>
    </row>
    <row r="206" spans="2:6" ht="12.75">
      <c r="B206" s="157"/>
      <c r="D206" s="163"/>
      <c r="E206" s="163"/>
      <c r="F206" s="163"/>
    </row>
    <row r="207" spans="2:6" ht="12.75">
      <c r="B207" s="157"/>
      <c r="D207" s="163"/>
      <c r="E207" s="163"/>
      <c r="F207" s="163"/>
    </row>
    <row r="208" spans="2:6" ht="12.75">
      <c r="B208" s="157"/>
      <c r="D208" s="163"/>
      <c r="E208" s="163"/>
      <c r="F208" s="163"/>
    </row>
    <row r="209" spans="2:6" ht="12.75">
      <c r="B209" s="157"/>
      <c r="D209" s="163"/>
      <c r="E209" s="163"/>
      <c r="F209" s="163"/>
    </row>
    <row r="210" spans="2:6" ht="12.75">
      <c r="B210" s="157"/>
      <c r="D210" s="163"/>
      <c r="E210" s="163"/>
      <c r="F210" s="163"/>
    </row>
    <row r="211" spans="2:6" ht="12.75">
      <c r="B211" s="157"/>
      <c r="D211" s="163"/>
      <c r="E211" s="163"/>
      <c r="F211" s="163"/>
    </row>
    <row r="212" spans="2:6" ht="12.75">
      <c r="B212" s="157"/>
      <c r="D212" s="163"/>
      <c r="E212" s="163"/>
      <c r="F212" s="163"/>
    </row>
    <row r="213" spans="2:6" ht="12.75">
      <c r="B213" s="157"/>
      <c r="D213" s="163"/>
      <c r="E213" s="163"/>
      <c r="F213" s="163"/>
    </row>
    <row r="214" spans="2:6" ht="12.75">
      <c r="B214" s="157"/>
      <c r="D214" s="163"/>
      <c r="E214" s="163"/>
      <c r="F214" s="163"/>
    </row>
    <row r="215" spans="2:6" ht="12.75">
      <c r="B215" s="157"/>
      <c r="D215" s="163"/>
      <c r="E215" s="163"/>
      <c r="F215" s="163"/>
    </row>
    <row r="216" spans="2:6" ht="12.75">
      <c r="B216" s="157"/>
      <c r="D216" s="163"/>
      <c r="E216" s="163"/>
      <c r="F216" s="163"/>
    </row>
    <row r="217" spans="2:6" ht="12.75">
      <c r="B217" s="157"/>
      <c r="D217" s="163"/>
      <c r="E217" s="163"/>
      <c r="F217" s="163"/>
    </row>
    <row r="218" spans="2:6" ht="12.75">
      <c r="B218" s="157"/>
      <c r="D218" s="163"/>
      <c r="E218" s="163"/>
      <c r="F218" s="163"/>
    </row>
    <row r="219" spans="2:6" ht="12.75">
      <c r="B219" s="157"/>
      <c r="D219" s="163"/>
      <c r="E219" s="163"/>
      <c r="F219" s="163"/>
    </row>
    <row r="220" spans="2:6" ht="12.75">
      <c r="B220" s="157"/>
      <c r="D220" s="163"/>
      <c r="E220" s="163"/>
      <c r="F220" s="163"/>
    </row>
    <row r="221" spans="2:6" ht="12.75">
      <c r="B221" s="157"/>
      <c r="D221" s="163"/>
      <c r="E221" s="163"/>
      <c r="F221" s="163"/>
    </row>
    <row r="222" spans="2:6" ht="12.75">
      <c r="B222" s="157"/>
      <c r="D222" s="163"/>
      <c r="E222" s="163"/>
      <c r="F222" s="163"/>
    </row>
    <row r="223" spans="2:6" ht="12.75">
      <c r="B223" s="157"/>
      <c r="D223" s="163"/>
      <c r="E223" s="163"/>
      <c r="F223" s="163"/>
    </row>
    <row r="224" spans="2:6" ht="12.75">
      <c r="B224" s="157"/>
      <c r="D224" s="163"/>
      <c r="E224" s="163"/>
      <c r="F224" s="163"/>
    </row>
    <row r="225" spans="2:6" ht="12.75">
      <c r="B225" s="157"/>
      <c r="D225" s="163"/>
      <c r="E225" s="163"/>
      <c r="F225" s="163"/>
    </row>
    <row r="226" spans="2:6" ht="12.75">
      <c r="B226" s="157"/>
      <c r="D226" s="163"/>
      <c r="E226" s="163"/>
      <c r="F226" s="163"/>
    </row>
    <row r="227" spans="2:6" ht="12.75">
      <c r="B227" s="157"/>
      <c r="D227" s="163"/>
      <c r="E227" s="163"/>
      <c r="F227" s="163"/>
    </row>
    <row r="228" spans="2:6" ht="12.75">
      <c r="B228" s="157"/>
      <c r="D228" s="163"/>
      <c r="E228" s="163"/>
      <c r="F228" s="163"/>
    </row>
    <row r="229" spans="2:6" ht="12.75">
      <c r="B229" s="157"/>
      <c r="D229" s="163"/>
      <c r="E229" s="163"/>
      <c r="F229" s="163"/>
    </row>
    <row r="230" spans="2:6" ht="12.75">
      <c r="B230" s="157"/>
      <c r="D230" s="163"/>
      <c r="E230" s="163"/>
      <c r="F230" s="163"/>
    </row>
    <row r="231" spans="2:6" ht="12.75">
      <c r="B231" s="157"/>
      <c r="D231" s="163"/>
      <c r="E231" s="163"/>
      <c r="F231" s="163"/>
    </row>
    <row r="232" spans="2:6" ht="12.75">
      <c r="B232" s="157"/>
      <c r="D232" s="163"/>
      <c r="E232" s="163"/>
      <c r="F232" s="163"/>
    </row>
    <row r="233" spans="2:6" ht="12.75">
      <c r="B233" s="157"/>
      <c r="D233" s="163"/>
      <c r="E233" s="163"/>
      <c r="F233" s="163"/>
    </row>
    <row r="234" spans="2:6" ht="12.75">
      <c r="B234" s="157"/>
      <c r="D234" s="163"/>
      <c r="E234" s="163"/>
      <c r="F234" s="163"/>
    </row>
    <row r="235" spans="2:6" ht="12.75">
      <c r="B235" s="157"/>
      <c r="D235" s="163"/>
      <c r="E235" s="163"/>
      <c r="F235" s="163"/>
    </row>
    <row r="236" spans="2:6" ht="12.75">
      <c r="B236" s="157"/>
      <c r="D236" s="163"/>
      <c r="E236" s="163"/>
      <c r="F236" s="163"/>
    </row>
    <row r="237" spans="2:6" ht="12.75">
      <c r="B237" s="157"/>
      <c r="D237" s="163"/>
      <c r="E237" s="163"/>
      <c r="F237" s="163"/>
    </row>
    <row r="238" spans="2:6" ht="12.75">
      <c r="B238" s="157"/>
      <c r="D238" s="163"/>
      <c r="E238" s="163"/>
      <c r="F238" s="163"/>
    </row>
    <row r="239" spans="2:6" ht="12.75">
      <c r="B239" s="157"/>
      <c r="D239" s="163"/>
      <c r="E239" s="163"/>
      <c r="F239" s="163"/>
    </row>
    <row r="240" spans="2:6" ht="12.75">
      <c r="B240" s="157"/>
      <c r="D240" s="163"/>
      <c r="E240" s="163"/>
      <c r="F240" s="163"/>
    </row>
    <row r="241" spans="2:6" ht="12.75">
      <c r="B241" s="157"/>
      <c r="D241" s="163"/>
      <c r="E241" s="163"/>
      <c r="F241" s="163"/>
    </row>
    <row r="242" spans="2:6" ht="12.75">
      <c r="B242" s="157"/>
      <c r="D242" s="163"/>
      <c r="E242" s="163"/>
      <c r="F242" s="163"/>
    </row>
    <row r="243" spans="2:6" ht="12.75">
      <c r="B243" s="157"/>
      <c r="D243" s="163"/>
      <c r="E243" s="163"/>
      <c r="F243" s="163"/>
    </row>
    <row r="244" spans="2:6" ht="12.75">
      <c r="B244" s="157"/>
      <c r="D244" s="163"/>
      <c r="E244" s="163"/>
      <c r="F244" s="163"/>
    </row>
    <row r="245" spans="2:6" ht="12.75">
      <c r="B245" s="157"/>
      <c r="D245" s="163"/>
      <c r="E245" s="163"/>
      <c r="F245" s="163"/>
    </row>
    <row r="246" spans="2:6" ht="12.75">
      <c r="B246" s="157"/>
      <c r="D246" s="163"/>
      <c r="E246" s="163"/>
      <c r="F246" s="163"/>
    </row>
    <row r="247" spans="2:6" ht="12.75">
      <c r="B247" s="157"/>
      <c r="D247" s="163"/>
      <c r="E247" s="163"/>
      <c r="F247" s="163"/>
    </row>
    <row r="248" spans="2:6" ht="12.75">
      <c r="B248" s="157"/>
      <c r="D248" s="163"/>
      <c r="E248" s="163"/>
      <c r="F248" s="163"/>
    </row>
    <row r="249" spans="2:6" ht="12.75">
      <c r="B249" s="157"/>
      <c r="D249" s="163"/>
      <c r="E249" s="163"/>
      <c r="F249" s="163"/>
    </row>
    <row r="250" spans="2:6" ht="12.75">
      <c r="B250" s="157"/>
      <c r="D250" s="163"/>
      <c r="E250" s="163"/>
      <c r="F250" s="163"/>
    </row>
    <row r="251" spans="2:6" ht="12.75">
      <c r="B251" s="157"/>
      <c r="D251" s="163"/>
      <c r="E251" s="163"/>
      <c r="F251" s="163"/>
    </row>
    <row r="252" spans="2:6" ht="12.75">
      <c r="B252" s="157"/>
      <c r="D252" s="163"/>
      <c r="E252" s="163"/>
      <c r="F252" s="163"/>
    </row>
    <row r="253" spans="2:6" ht="12.75">
      <c r="B253" s="157"/>
      <c r="D253" s="163"/>
      <c r="E253" s="163"/>
      <c r="F253" s="163"/>
    </row>
    <row r="254" ht="12.75">
      <c r="B254" s="157"/>
    </row>
    <row r="255" ht="12.75">
      <c r="B255" s="157"/>
    </row>
    <row r="256" ht="12.75">
      <c r="B256" s="157"/>
    </row>
    <row r="257" ht="12.75">
      <c r="B257" s="157"/>
    </row>
    <row r="258" ht="12.75">
      <c r="B258" s="157"/>
    </row>
    <row r="259" ht="12.75">
      <c r="B259" s="157"/>
    </row>
    <row r="260" ht="12.75">
      <c r="B260" s="157"/>
    </row>
    <row r="261" ht="12.75">
      <c r="B261" s="157"/>
    </row>
    <row r="262" ht="12.75">
      <c r="B262" s="157"/>
    </row>
    <row r="263" ht="12.75">
      <c r="B263" s="157"/>
    </row>
    <row r="264" ht="12.75">
      <c r="B264" s="157"/>
    </row>
    <row r="265" ht="12.75">
      <c r="B265" s="157"/>
    </row>
    <row r="266" ht="12.75">
      <c r="B266" s="157"/>
    </row>
    <row r="267" ht="12.75">
      <c r="B267" s="157"/>
    </row>
    <row r="268" ht="12.75">
      <c r="B268" s="157"/>
    </row>
    <row r="269" ht="12.75">
      <c r="B269" s="157"/>
    </row>
    <row r="270" ht="12.75">
      <c r="B270" s="157"/>
    </row>
    <row r="271" ht="12.75">
      <c r="B271" s="157"/>
    </row>
    <row r="272" ht="12.75">
      <c r="B272" s="157"/>
    </row>
    <row r="273" ht="12.75">
      <c r="B273" s="157"/>
    </row>
    <row r="274" ht="12.75">
      <c r="B274" s="157"/>
    </row>
    <row r="275" ht="12.75">
      <c r="B275" s="157"/>
    </row>
    <row r="276" ht="12.75">
      <c r="B276" s="157"/>
    </row>
    <row r="277" ht="12.75">
      <c r="B277" s="157"/>
    </row>
    <row r="278" ht="12.75">
      <c r="B278" s="157"/>
    </row>
    <row r="279" ht="12.75">
      <c r="B279" s="157"/>
    </row>
    <row r="280" ht="12.75">
      <c r="B280" s="157"/>
    </row>
    <row r="281" ht="12.75">
      <c r="B281" s="157"/>
    </row>
    <row r="282" ht="12.75">
      <c r="B282" s="157"/>
    </row>
    <row r="283" ht="12.75">
      <c r="B283" s="157"/>
    </row>
    <row r="284" ht="12.75">
      <c r="B284" s="157"/>
    </row>
    <row r="285" ht="12.75">
      <c r="B285" s="157"/>
    </row>
    <row r="286" ht="12.75">
      <c r="B286" s="157"/>
    </row>
    <row r="287" ht="12.75">
      <c r="B287" s="157"/>
    </row>
    <row r="288" ht="12.75">
      <c r="B288" s="157"/>
    </row>
    <row r="289" ht="12.75">
      <c r="B289" s="157"/>
    </row>
    <row r="290" ht="12.75">
      <c r="B290" s="157"/>
    </row>
    <row r="291" ht="12.75">
      <c r="B291" s="157"/>
    </row>
    <row r="292" ht="12.75">
      <c r="B292" s="157"/>
    </row>
    <row r="293" ht="12.75">
      <c r="B293" s="157"/>
    </row>
    <row r="294" ht="12.75">
      <c r="B294" s="157"/>
    </row>
    <row r="295" ht="12.75">
      <c r="B295" s="157"/>
    </row>
    <row r="296" ht="12.75">
      <c r="B296" s="157"/>
    </row>
    <row r="297" ht="12.75">
      <c r="B297" s="157"/>
    </row>
    <row r="298" ht="12.75">
      <c r="B298" s="157"/>
    </row>
    <row r="299" ht="12.75">
      <c r="B299" s="157"/>
    </row>
    <row r="300" ht="12.75">
      <c r="B300" s="157"/>
    </row>
    <row r="301" ht="12.75">
      <c r="B301" s="157"/>
    </row>
    <row r="302" ht="12.75">
      <c r="B302" s="157"/>
    </row>
    <row r="303" ht="12.75">
      <c r="B303" s="157"/>
    </row>
    <row r="304" ht="12.75">
      <c r="B304" s="157"/>
    </row>
    <row r="305" ht="12.75">
      <c r="B305" s="157"/>
    </row>
    <row r="306" ht="12.75">
      <c r="B306" s="157"/>
    </row>
    <row r="307" ht="12.75">
      <c r="B307" s="157"/>
    </row>
    <row r="308" ht="12.75">
      <c r="B308" s="157"/>
    </row>
    <row r="309" ht="12.75">
      <c r="B309" s="157"/>
    </row>
    <row r="310" ht="12.75">
      <c r="B310" s="157"/>
    </row>
    <row r="311" ht="12.75">
      <c r="B311" s="157"/>
    </row>
    <row r="312" ht="12.75">
      <c r="B312" s="157"/>
    </row>
    <row r="313" ht="12.75">
      <c r="B313" s="157"/>
    </row>
    <row r="314" ht="12.75">
      <c r="B314" s="157"/>
    </row>
    <row r="315" ht="12.75">
      <c r="B315" s="157"/>
    </row>
    <row r="316" ht="12.75">
      <c r="B316" s="157"/>
    </row>
    <row r="317" ht="12.75">
      <c r="B317" s="157"/>
    </row>
    <row r="318" ht="12.75">
      <c r="B318" s="157"/>
    </row>
    <row r="319" ht="12.75">
      <c r="B319" s="157"/>
    </row>
    <row r="320" ht="12.75">
      <c r="B320" s="157"/>
    </row>
    <row r="321" ht="12.75">
      <c r="B321" s="157"/>
    </row>
    <row r="322" ht="12.75">
      <c r="B322" s="157"/>
    </row>
    <row r="323" ht="12.75">
      <c r="B323" s="157"/>
    </row>
    <row r="324" ht="12.75">
      <c r="B324" s="157"/>
    </row>
    <row r="325" ht="12.75">
      <c r="B325" s="157"/>
    </row>
    <row r="326" ht="12.75">
      <c r="B326" s="157"/>
    </row>
    <row r="327" ht="12.75">
      <c r="B327" s="157"/>
    </row>
    <row r="328" ht="12.75">
      <c r="B328" s="157"/>
    </row>
    <row r="329" ht="12.75">
      <c r="B329" s="157"/>
    </row>
    <row r="330" ht="12.75">
      <c r="B330" s="157"/>
    </row>
    <row r="331" ht="12.75">
      <c r="B331" s="157"/>
    </row>
    <row r="332" ht="12.75">
      <c r="B332" s="157"/>
    </row>
    <row r="333" ht="12.75">
      <c r="B333" s="157"/>
    </row>
    <row r="334" ht="12.75">
      <c r="B334" s="157"/>
    </row>
    <row r="335" ht="12.75">
      <c r="B335" s="157"/>
    </row>
    <row r="336" ht="12.75">
      <c r="B336" s="157"/>
    </row>
    <row r="337" ht="12.75">
      <c r="B337" s="157"/>
    </row>
    <row r="338" ht="12.75">
      <c r="B338" s="157"/>
    </row>
    <row r="339" ht="12.75">
      <c r="B339" s="157"/>
    </row>
    <row r="340" ht="12.75">
      <c r="B340" s="157"/>
    </row>
    <row r="341" ht="12.75">
      <c r="B341" s="157"/>
    </row>
    <row r="342" ht="12.75">
      <c r="B342" s="157"/>
    </row>
    <row r="343" ht="12.75">
      <c r="B343" s="157"/>
    </row>
    <row r="344" ht="12.75">
      <c r="B344" s="157"/>
    </row>
    <row r="345" ht="12.75">
      <c r="B345" s="157"/>
    </row>
    <row r="346" ht="12.75">
      <c r="B346" s="157"/>
    </row>
    <row r="347" ht="12.75">
      <c r="B347" s="157"/>
    </row>
    <row r="348" ht="12.75">
      <c r="B348" s="157"/>
    </row>
    <row r="349" ht="12.75">
      <c r="B349" s="157"/>
    </row>
    <row r="350" ht="12.75">
      <c r="B350" s="157"/>
    </row>
    <row r="351" ht="12.75">
      <c r="B351" s="157"/>
    </row>
    <row r="352" ht="12.75">
      <c r="B352" s="157"/>
    </row>
    <row r="353" ht="12.75">
      <c r="B353" s="157"/>
    </row>
    <row r="354" ht="12.75">
      <c r="B354" s="157"/>
    </row>
    <row r="355" ht="12.75">
      <c r="B355" s="157"/>
    </row>
    <row r="356" ht="12.75">
      <c r="B356" s="157"/>
    </row>
    <row r="357" ht="12.75">
      <c r="B357" s="157"/>
    </row>
    <row r="358" ht="12.75">
      <c r="B358" s="157"/>
    </row>
    <row r="359" ht="12.75">
      <c r="B359" s="157"/>
    </row>
    <row r="360" ht="12.75">
      <c r="B360" s="157"/>
    </row>
    <row r="361" ht="12.75">
      <c r="B361" s="157"/>
    </row>
    <row r="362" ht="12.75">
      <c r="B362" s="157"/>
    </row>
    <row r="363" ht="12.75">
      <c r="B363" s="157"/>
    </row>
    <row r="364" ht="12.75">
      <c r="B364" s="157"/>
    </row>
    <row r="365" ht="12.75">
      <c r="B365" s="157"/>
    </row>
    <row r="366" ht="12.75">
      <c r="B366" s="157"/>
    </row>
    <row r="367" ht="12.75">
      <c r="B367" s="157"/>
    </row>
    <row r="368" ht="12.75">
      <c r="B368" s="157"/>
    </row>
    <row r="369" ht="12.75">
      <c r="B369" s="157"/>
    </row>
    <row r="370" ht="12.75">
      <c r="B370" s="157"/>
    </row>
    <row r="371" ht="12.75">
      <c r="B371" s="157"/>
    </row>
    <row r="372" ht="12.75">
      <c r="B372" s="157"/>
    </row>
    <row r="373" ht="12.75">
      <c r="B373" s="157"/>
    </row>
    <row r="374" ht="12.75">
      <c r="B374" s="157"/>
    </row>
    <row r="375" ht="12.75">
      <c r="B375" s="157"/>
    </row>
    <row r="376" ht="12.75">
      <c r="B376" s="157"/>
    </row>
    <row r="377" ht="12.75">
      <c r="B377" s="157"/>
    </row>
    <row r="378" ht="12.75">
      <c r="B378" s="157"/>
    </row>
    <row r="379" ht="12.75">
      <c r="B379" s="157"/>
    </row>
    <row r="380" ht="12.75">
      <c r="B380" s="157"/>
    </row>
    <row r="381" ht="12.75">
      <c r="B381" s="157"/>
    </row>
    <row r="382" ht="12.75">
      <c r="B382" s="157"/>
    </row>
    <row r="383" ht="12.75">
      <c r="B383" s="157"/>
    </row>
    <row r="384" ht="12.75">
      <c r="B384" s="157"/>
    </row>
    <row r="385" ht="12.75">
      <c r="B385" s="157"/>
    </row>
    <row r="386" ht="12.75">
      <c r="B386" s="157"/>
    </row>
    <row r="387" ht="12.75">
      <c r="B387" s="157"/>
    </row>
    <row r="388" ht="12.75">
      <c r="B388" s="157"/>
    </row>
    <row r="389" ht="12.75">
      <c r="B389" s="157"/>
    </row>
    <row r="390" ht="12.75">
      <c r="B390" s="157"/>
    </row>
    <row r="391" ht="12.75">
      <c r="B391" s="157"/>
    </row>
    <row r="392" ht="12.75">
      <c r="B392" s="157"/>
    </row>
    <row r="393" ht="12.75">
      <c r="B393" s="157"/>
    </row>
    <row r="394" ht="12.75">
      <c r="B394" s="157"/>
    </row>
    <row r="395" ht="12.75">
      <c r="B395" s="157"/>
    </row>
    <row r="396" ht="12.75">
      <c r="B396" s="157"/>
    </row>
    <row r="397" ht="12.75">
      <c r="B397" s="157"/>
    </row>
    <row r="398" ht="12.75">
      <c r="B398" s="157"/>
    </row>
    <row r="399" ht="12.75">
      <c r="B399" s="157"/>
    </row>
    <row r="400" ht="12.75">
      <c r="B400" s="157"/>
    </row>
    <row r="401" ht="12.75">
      <c r="B401" s="157"/>
    </row>
    <row r="402" ht="12.75">
      <c r="B402" s="157"/>
    </row>
    <row r="403" ht="12.75">
      <c r="B403" s="157"/>
    </row>
    <row r="404" ht="12.75">
      <c r="B404" s="157"/>
    </row>
    <row r="405" ht="12.75">
      <c r="B405" s="157"/>
    </row>
    <row r="406" ht="12.75">
      <c r="B406" s="157"/>
    </row>
    <row r="407" ht="12.75">
      <c r="B407" s="157"/>
    </row>
    <row r="408" ht="12.75">
      <c r="B408" s="157"/>
    </row>
    <row r="409" ht="12.75">
      <c r="B409" s="157"/>
    </row>
    <row r="410" ht="12.75">
      <c r="B410" s="157"/>
    </row>
    <row r="411" ht="12.75">
      <c r="B411" s="157"/>
    </row>
    <row r="412" ht="12.75">
      <c r="B412" s="157"/>
    </row>
    <row r="413" ht="12.75">
      <c r="B413" s="157"/>
    </row>
    <row r="414" ht="12.75">
      <c r="B414" s="157"/>
    </row>
    <row r="415" ht="12.75">
      <c r="B415" s="157"/>
    </row>
    <row r="416" ht="12.75">
      <c r="B416" s="157"/>
    </row>
    <row r="417" ht="12.75">
      <c r="B417" s="157"/>
    </row>
    <row r="418" ht="12.75">
      <c r="B418" s="157"/>
    </row>
    <row r="419" ht="12.75">
      <c r="B419" s="157"/>
    </row>
    <row r="420" ht="12.75">
      <c r="B420" s="157"/>
    </row>
    <row r="421" ht="12.75">
      <c r="B421" s="157"/>
    </row>
    <row r="422" ht="12.75">
      <c r="B422" s="157"/>
    </row>
    <row r="423" ht="12.75">
      <c r="B423" s="157"/>
    </row>
    <row r="424" ht="12.75">
      <c r="B424" s="157"/>
    </row>
    <row r="425" ht="12.75">
      <c r="B425" s="157"/>
    </row>
    <row r="426" ht="12.75">
      <c r="B426" s="157"/>
    </row>
    <row r="427" ht="12.75">
      <c r="B427" s="157"/>
    </row>
    <row r="428" ht="12.75">
      <c r="B428" s="157"/>
    </row>
    <row r="429" ht="12.75">
      <c r="B429" s="157"/>
    </row>
    <row r="430" ht="12.75">
      <c r="B430" s="157"/>
    </row>
    <row r="431" ht="12.75">
      <c r="B431" s="157"/>
    </row>
    <row r="432" ht="12.75">
      <c r="B432" s="157"/>
    </row>
    <row r="433" ht="12.75">
      <c r="B433" s="157"/>
    </row>
    <row r="434" ht="12.75">
      <c r="B434" s="157"/>
    </row>
    <row r="435" ht="12.75">
      <c r="B435" s="157"/>
    </row>
    <row r="436" ht="12.75">
      <c r="B436" s="157"/>
    </row>
    <row r="437" ht="12.75">
      <c r="B437" s="157"/>
    </row>
    <row r="438" ht="12.75">
      <c r="B438" s="157"/>
    </row>
    <row r="439" ht="12.75">
      <c r="B439" s="157"/>
    </row>
    <row r="440" ht="12.75">
      <c r="B440" s="157"/>
    </row>
    <row r="441" ht="12.75">
      <c r="B441" s="157"/>
    </row>
    <row r="442" ht="12.75">
      <c r="B442" s="157"/>
    </row>
    <row r="443" ht="12.75">
      <c r="B443" s="157"/>
    </row>
    <row r="444" ht="12.75">
      <c r="B444" s="157"/>
    </row>
    <row r="445" ht="12.75">
      <c r="B445" s="157"/>
    </row>
    <row r="446" ht="12.75">
      <c r="B446" s="157"/>
    </row>
    <row r="447" ht="12.75">
      <c r="B447" s="157"/>
    </row>
    <row r="448" ht="12.75">
      <c r="B448" s="157"/>
    </row>
    <row r="449" ht="12.75">
      <c r="B449" s="157"/>
    </row>
    <row r="450" ht="12.75">
      <c r="B450" s="157"/>
    </row>
    <row r="451" ht="12.75">
      <c r="B451" s="157"/>
    </row>
    <row r="452" ht="12.75">
      <c r="B452" s="157"/>
    </row>
    <row r="453" ht="12.75">
      <c r="B453" s="157"/>
    </row>
    <row r="454" ht="12.75">
      <c r="B454" s="157"/>
    </row>
    <row r="455" ht="12.75">
      <c r="B455" s="157"/>
    </row>
    <row r="456" ht="12.75">
      <c r="B456" s="157"/>
    </row>
    <row r="457" ht="12.75">
      <c r="B457" s="157"/>
    </row>
    <row r="458" ht="12.75">
      <c r="B458" s="157"/>
    </row>
    <row r="459" ht="12.75">
      <c r="B459" s="157"/>
    </row>
    <row r="460" ht="12.75">
      <c r="B460" s="157"/>
    </row>
    <row r="461" ht="12.75">
      <c r="B461" s="157"/>
    </row>
    <row r="462" ht="12.75">
      <c r="B462" s="157"/>
    </row>
    <row r="463" ht="12.75">
      <c r="B463" s="157"/>
    </row>
    <row r="464" ht="12.75">
      <c r="B464" s="157"/>
    </row>
    <row r="465" ht="12.75">
      <c r="B465" s="157"/>
    </row>
    <row r="466" ht="12.75">
      <c r="B466" s="157"/>
    </row>
    <row r="467" ht="12.75">
      <c r="B467" s="157"/>
    </row>
    <row r="468" ht="12.75">
      <c r="B468" s="157"/>
    </row>
    <row r="469" ht="12.75">
      <c r="B469" s="157"/>
    </row>
    <row r="470" ht="12.75">
      <c r="B470" s="157"/>
    </row>
    <row r="471" ht="12.75">
      <c r="B471" s="157"/>
    </row>
    <row r="472" ht="12.75">
      <c r="B472" s="157"/>
    </row>
    <row r="473" ht="12.75">
      <c r="B473" s="157"/>
    </row>
    <row r="474" ht="12.75">
      <c r="B474" s="157"/>
    </row>
    <row r="475" ht="12.75">
      <c r="B475" s="157"/>
    </row>
    <row r="476" ht="12.75">
      <c r="B476" s="157"/>
    </row>
    <row r="477" ht="12.75">
      <c r="B477" s="157"/>
    </row>
  </sheetData>
  <sheetProtection/>
  <mergeCells count="5">
    <mergeCell ref="B144:C144"/>
    <mergeCell ref="B2:F2"/>
    <mergeCell ref="B1:F1"/>
    <mergeCell ref="B138:C138"/>
    <mergeCell ref="B139:C1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Korisnik</cp:lastModifiedBy>
  <cp:lastPrinted>2015-07-30T09:39:58Z</cp:lastPrinted>
  <dcterms:created xsi:type="dcterms:W3CDTF">2008-11-11T07:30:19Z</dcterms:created>
  <dcterms:modified xsi:type="dcterms:W3CDTF">2018-02-27T12:23:17Z</dcterms:modified>
  <cp:category/>
  <cp:version/>
  <cp:contentType/>
  <cp:contentStatus/>
</cp:coreProperties>
</file>