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928" firstSheet="3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truktura obaveza fonda" sheetId="11" r:id="rId11"/>
    <sheet name="IZV. o trans. sa povezanim lici" sheetId="12" r:id="rId12"/>
    <sheet name="Sheet1" sheetId="13" r:id="rId13"/>
    <sheet name="Sheet2" sheetId="14" r:id="rId14"/>
    <sheet name="Sheet3" sheetId="15" r:id="rId15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vrstama'!$A$1:$D$26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<sst xmlns="http://schemas.openxmlformats.org/spreadsheetml/2006/main" count="2010" uniqueCount="615">
  <si>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</si>
  <si>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</si>
  <si>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</si>
  <si>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</si>
  <si>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</si>
  <si>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</si>
  <si>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</si>
  <si>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</si>
  <si>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</si>
  <si>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</si>
  <si>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</si>
  <si>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</si>
  <si>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</si>
  <si>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</si>
  <si>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</si>
  <si>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</si>
  <si>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</si>
  <si>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</si>
  <si>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</si>
  <si>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</si>
  <si>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</si>
  <si>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</si>
  <si>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</si>
  <si>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</si>
  <si>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</si>
  <si>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</si>
  <si>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</si>
  <si>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</si>
  <si>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</si>
  <si>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</si>
  <si>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</si>
  <si>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</si>
  <si>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</si>
  <si>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</si>
  <si>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</si>
  <si>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</si>
  <si>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</si>
  <si>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</si>
  <si>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</si>
  <si>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</si>
  <si>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</si>
  <si>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</si>
  <si>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</si>
  <si>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</si>
  <si>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</si>
  <si>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</si>
  <si>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</si>
  <si>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</si>
  <si>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</si>
  <si>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</si>
  <si>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</si>
  <si>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</si>
  <si>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</si>
  <si>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</si>
  <si>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</si>
  <si>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</si>
  <si>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</si>
  <si>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</si>
  <si>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</si>
  <si>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</si>
  <si>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</si>
  <si>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</si>
  <si>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</si>
  <si>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</si>
  <si>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</si>
  <si>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</si>
  <si>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</si>
  <si>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</si>
  <si>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</si>
  <si>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</si>
  <si>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</si>
  <si>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</si>
  <si>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</si>
  <si>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</si>
  <si>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</si>
  <si>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</si>
  <si>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</si>
  <si>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</si>
  <si>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</si>
  <si>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</si>
  <si>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</si>
  <si>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</si>
  <si>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</si>
  <si>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</si>
  <si>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</si>
  <si>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</si>
  <si>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</si>
  <si>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</si>
  <si>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</si>
  <si>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</si>
  <si>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</si>
  <si>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</si>
  <si>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</si>
  <si>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</si>
  <si>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</si>
  <si>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</si>
  <si>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</si>
  <si>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</si>
  <si>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</si>
  <si>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</si>
  <si>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</si>
  <si>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</si>
  <si>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</si>
  <si>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</si>
  <si>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</si>
  <si>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</si>
  <si>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</si>
  <si>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</si>
  <si>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</si>
  <si>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</si>
  <si>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</si>
  <si>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</si>
  <si>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</si>
  <si>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</si>
  <si>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</si>
  <si>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</si>
  <si>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</si>
  <si>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</si>
  <si>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</si>
  <si>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</si>
  <si>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</si>
  <si>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</si>
  <si>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</si>
  <si>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</si>
  <si>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</si>
  <si>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</si>
  <si>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</si>
  <si>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</si>
  <si>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</si>
  <si>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</si>
  <si>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</si>
  <si>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</si>
  <si>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</si>
  <si>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</si>
  <si>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</si>
  <si>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</si>
  <si>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</si>
  <si>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</si>
  <si>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</si>
  <si>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</si>
  <si>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</si>
  <si>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</si>
  <si>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</si>
  <si>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</si>
  <si>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</si>
  <si>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</si>
  <si>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</si>
  <si>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</si>
  <si>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</si>
  <si>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</si>
  <si>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</si>
  <si>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</si>
  <si>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</si>
  <si>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</si>
  <si>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</si>
  <si>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</si>
  <si>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</si>
  <si>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</si>
  <si>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</si>
  <si>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</si>
  <si>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</si>
  <si>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</si>
  <si>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</si>
  <si>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</si>
  <si>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</si>
  <si>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</si>
  <si>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</si>
  <si>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</si>
  <si>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</si>
  <si>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</si>
  <si>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</si>
  <si>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</si>
  <si>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</si>
  <si>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</si>
  <si>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</si>
  <si>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</si>
  <si>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</si>
  <si>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</si>
  <si>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</si>
  <si>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</si>
  <si>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</si>
  <si>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</si>
  <si>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</si>
  <si>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</si>
  <si>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</si>
  <si>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</si>
  <si>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</si>
  <si>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</si>
  <si>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</si>
  <si>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</si>
  <si>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</si>
  <si>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</si>
  <si>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</si>
  <si>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</si>
  <si>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</si>
  <si>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</si>
  <si>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</si>
  <si>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</si>
  <si>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</si>
  <si>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</si>
  <si>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</si>
  <si>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</si>
  <si>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</si>
  <si>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</si>
  <si>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</si>
  <si>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</si>
  <si>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</si>
  <si>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</si>
  <si>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</si>
  <si>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</si>
  <si>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</si>
  <si>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</si>
  <si>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</si>
  <si>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</si>
  <si>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</si>
  <si>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</si>
  <si>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</si>
  <si>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</si>
  <si>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</si>
  <si>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</si>
  <si>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</si>
  <si>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</si>
  <si>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</si>
  <si>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</si>
  <si>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</si>
  <si>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</si>
  <si>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</si>
  <si>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</si>
  <si>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</si>
  <si>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</si>
  <si>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</si>
  <si>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</si>
  <si>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</si>
  <si>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</si>
  <si>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</si>
  <si>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</si>
  <si>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</si>
  <si>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</si>
  <si>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</si>
  <si>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</si>
  <si>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</si>
  <si>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</si>
  <si>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</si>
  <si>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</si>
  <si>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</si>
  <si>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</si>
  <si>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</si>
  <si>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</si>
  <si>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</si>
  <si>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</si>
  <si>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</si>
  <si>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</si>
  <si>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</si>
  <si>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</si>
  <si>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</si>
  <si>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</si>
  <si>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</si>
  <si>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</si>
  <si>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</si>
  <si>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</si>
  <si>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</si>
  <si>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</si>
  <si>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</si>
  <si>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</si>
  <si>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</si>
  <si>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</si>
  <si>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</si>
  <si>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</si>
  <si>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</si>
  <si>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</si>
  <si>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</si>
  <si>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</si>
  <si>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</si>
  <si>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</si>
  <si>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</si>
  <si>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</si>
  <si>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</si>
  <si>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</si>
  <si>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</si>
  <si>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</si>
  <si>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</si>
  <si>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</si>
  <si>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</si>
  <si>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</si>
  <si>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</si>
  <si>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</si>
  <si>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</si>
  <si>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</si>
  <si>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</si>
  <si>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</si>
  <si>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</si>
  <si>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</si>
  <si>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</si>
  <si>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</si>
  <si>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</si>
  <si>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</si>
  <si>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</si>
  <si>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</si>
  <si>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</si>
  <si>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</si>
  <si>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</si>
  <si>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</si>
  <si>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</si>
  <si>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</si>
  <si>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</si>
  <si>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</si>
  <si>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</si>
  <si>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</si>
  <si>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</si>
  <si>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</si>
  <si>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</si>
  <si>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</si>
  <si>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</si>
  <si>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</si>
  <si>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</si>
  <si>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</si>
  <si>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</si>
  <si>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</si>
  <si>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</si>
  <si>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</si>
  <si>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</si>
  <si>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</si>
  <si>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</si>
  <si>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</si>
  <si>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</si>
  <si>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</si>
  <si>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</si>
  <si>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</si>
  <si>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</si>
  <si>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</si>
  <si>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</si>
  <si>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</si>
  <si>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</si>
  <si>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</si>
  <si>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</si>
  <si>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</si>
  <si>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</si>
  <si>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</si>
  <si>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</si>
  <si>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</si>
  <si>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</si>
  <si>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</si>
  <si>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</si>
  <si>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</si>
  <si>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</si>
  <si>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</si>
  <si>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</si>
  <si>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</si>
  <si>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</si>
  <si>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</si>
  <si>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</si>
  <si>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</si>
  <si>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</si>
  <si>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</si>
  <si>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</si>
  <si>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</si>
  <si>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</si>
  <si>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</si>
  <si>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</si>
  <si>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</si>
  <si>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</si>
  <si>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</si>
  <si>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</si>
  <si>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</si>
  <si>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</si>
  <si>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</si>
  <si>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</si>
  <si>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</si>
  <si>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</si>
  <si>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</si>
  <si>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</si>
  <si>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</si>
  <si>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</si>
  <si>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</si>
  <si>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</si>
  <si>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</si>
  <si>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</si>
  <si>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</si>
  <si>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</si>
  <si>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</si>
  <si>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</si>
  <si>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</si>
  <si>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</si>
  <si>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</si>
  <si>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</si>
  <si>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</si>
  <si>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</si>
  <si>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</si>
  <si>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</si>
  <si>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</si>
  <si>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</si>
  <si>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</si>
  <si>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</si>
  <si>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</si>
  <si>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</si>
  <si>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</si>
  <si>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</si>
  <si>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</si>
  <si>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</si>
  <si>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</si>
  <si>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</si>
  <si>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</si>
  <si>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</si>
  <si>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</si>
  <si>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</si>
  <si>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</si>
  <si>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</si>
  <si>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</si>
  <si>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</si>
  <si>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</si>
  <si>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</si>
  <si>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</si>
  <si>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</si>
  <si>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</si>
  <si>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</si>
  <si>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</si>
  <si>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</si>
  <si>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</si>
  <si>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</si>
  <si>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</si>
  <si>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</si>
  <si>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</si>
  <si>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</si>
  <si>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</si>
  <si>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</si>
  <si>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</si>
  <si>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</si>
  <si>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</si>
  <si>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</si>
  <si>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</si>
  <si>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</si>
  <si>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</si>
  <si>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</si>
  <si>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</si>
  <si>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</si>
  <si>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</si>
  <si>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</si>
  <si>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</si>
  <si>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</si>
  <si>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</si>
  <si>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</si>
  <si>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JIB zatvorenog investicionog fonda: 4402768070003</t>
  </si>
  <si>
    <t>Registarski broj investicionog fonda: ZJP 13 07-42-3/08</t>
  </si>
  <si>
    <t>Naknada depozitaru</t>
  </si>
  <si>
    <t>Naknada berzi</t>
  </si>
  <si>
    <t>Naknada clanovima NO Fonda</t>
  </si>
  <si>
    <t>Naziv investicionog fonda: ZIF UNIOINVEST FOND a.d. Bijeljina</t>
  </si>
  <si>
    <t>Naziv investicionog fonda: Zatvoreni investicioni fond sa javnom ponudom "Unioinvest fond" a.d. Bijeljina</t>
  </si>
  <si>
    <t>Registarski broj investicionog fonda: 11031161</t>
  </si>
  <si>
    <t>Naziv društva za upravljanje investicionim fondom: Društvo za upravljanje investicionim fondovima "Invest nova" a.d. Bijeljina</t>
  </si>
  <si>
    <t>Matični broj društva za upravljanje investicionim fondom: 01935321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</si>
  <si>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</si>
  <si>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</si>
  <si>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</si>
  <si>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</si>
  <si>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</si>
  <si>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</si>
  <si>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</si>
  <si>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</si>
  <si>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</si>
  <si>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</si>
  <si>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</si>
  <si>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</si>
  <si>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</si>
  <si>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</si>
  <si>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</si>
  <si>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</si>
  <si>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</si>
  <si>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</si>
  <si>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</si>
  <si>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</si>
  <si>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</si>
  <si>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</si>
  <si>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</si>
  <si>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</si>
  <si>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</si>
  <si>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</si>
  <si>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</si>
  <si>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</si>
  <si>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</si>
  <si>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</si>
  <si>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</si>
  <si>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</si>
  <si>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</si>
  <si>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</si>
  <si>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</si>
  <si>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 xml:space="preserve">IZVJEŠTAJ O NEREALIZOVANIM DOBICIMA (GUBICIMA) INVESTICIONOG FONDA </t>
  </si>
  <si>
    <t>Redovne akcije</t>
  </si>
  <si>
    <t>Naknada Notaru</t>
  </si>
  <si>
    <t>Naknada revizoru</t>
  </si>
  <si>
    <t>IX - Obaveze po osnovu clanstva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</si>
  <si>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</si>
  <si>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</si>
  <si>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</si>
  <si>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</si>
  <si>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</si>
  <si>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</si>
  <si>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1 DUF INVEST NOVA</t>
  </si>
  <si>
    <t xml:space="preserve">2 CR HOV </t>
  </si>
  <si>
    <t xml:space="preserve">3 Banjalučka  berza  </t>
  </si>
  <si>
    <t>4 Nadzorni odbor fonda</t>
  </si>
  <si>
    <t>5 Notar</t>
  </si>
  <si>
    <t xml:space="preserve">6 Revizor </t>
  </si>
  <si>
    <t>NAKNADA ZA UPRAVLJANJE</t>
  </si>
  <si>
    <t>Zakonski zastupnik Društva za upravljenje investicionim fondom</t>
  </si>
  <si>
    <t>Zakonski zastupnik Društva za upravljanje investicionim fondom</t>
  </si>
  <si>
    <t>Društva za upravljanje investicionim fondom</t>
  </si>
  <si>
    <t xml:space="preserve">3. Neto imovina dobrovoljnog penzijskog fonda/Otvoreni investicioni fond) </t>
  </si>
  <si>
    <t>Ulaganja po</t>
  </si>
  <si>
    <t>KOD</t>
  </si>
  <si>
    <t>Količina</t>
  </si>
  <si>
    <t>Reval. fin.</t>
  </si>
  <si>
    <t>Reval. po</t>
  </si>
  <si>
    <t>Nerealiz. D/G</t>
  </si>
  <si>
    <t>Neto</t>
  </si>
  <si>
    <t>Amort.</t>
  </si>
  <si>
    <t>Nerealiz.</t>
  </si>
  <si>
    <t>Promjene</t>
  </si>
  <si>
    <t>emitentu -</t>
  </si>
  <si>
    <t>Nabavna</t>
  </si>
  <si>
    <t>Fer</t>
  </si>
  <si>
    <t>sredstava</t>
  </si>
  <si>
    <t>osnovu</t>
  </si>
  <si>
    <t>priznat kroz</t>
  </si>
  <si>
    <t>kursne</t>
  </si>
  <si>
    <t>diskonta</t>
  </si>
  <si>
    <t>dobitak/gubitak</t>
  </si>
  <si>
    <t>vrijednost</t>
  </si>
  <si>
    <t>raspoloživih</t>
  </si>
  <si>
    <t>instr.</t>
  </si>
  <si>
    <t>rezultat</t>
  </si>
  <si>
    <t>razlike</t>
  </si>
  <si>
    <t>(premije)</t>
  </si>
  <si>
    <t>tekućeg perioda</t>
  </si>
  <si>
    <t>za prodaju</t>
  </si>
  <si>
    <t>zaštite</t>
  </si>
  <si>
    <t>perioda</t>
  </si>
  <si>
    <t>na HOV</t>
  </si>
  <si>
    <t>fin. sred.</t>
  </si>
  <si>
    <t xml:space="preserve">                                                                                             </t>
  </si>
  <si>
    <t xml:space="preserve">                                                                                         </t>
  </si>
  <si>
    <t xml:space="preserve">                  </t>
  </si>
  <si>
    <t xml:space="preserve">                                                             </t>
  </si>
  <si>
    <t xml:space="preserve">                                                       </t>
  </si>
  <si>
    <t xml:space="preserve">                                                                                     </t>
  </si>
  <si>
    <t xml:space="preserve">                                                                                                                                   </t>
  </si>
  <si>
    <t>02,07,2021</t>
  </si>
  <si>
    <t xml:space="preserve"> </t>
  </si>
  <si>
    <t>Dana, 31.12.2021. godine</t>
  </si>
  <si>
    <t>za period od  01.01.2021. do  31,12.2021.</t>
  </si>
  <si>
    <t>na dan 31.12.2021. godine</t>
  </si>
  <si>
    <t xml:space="preserve">Dana, 31.12.2021. godine                        </t>
  </si>
  <si>
    <t xml:space="preserve">Dana, 31.12.2021. godine                  </t>
  </si>
  <si>
    <t xml:space="preserve">  za period od 01.01 do 31.12.2021. godine</t>
  </si>
  <si>
    <t>za period od 01.01.do 31.12.2021. godine</t>
  </si>
  <si>
    <t>za period od 01.01. do 31.12.2021. godine</t>
  </si>
  <si>
    <t xml:space="preserve">Dana, 31.12.2021. godine                                 </t>
  </si>
  <si>
    <t xml:space="preserve">Dana, 31.12.2021. godine                                                         </t>
  </si>
  <si>
    <t>EDPL-R-A</t>
  </si>
  <si>
    <t>B</t>
  </si>
  <si>
    <t>EKBL-R-A</t>
  </si>
  <si>
    <t>R</t>
  </si>
  <si>
    <t>EKHC-R-A</t>
  </si>
  <si>
    <t>ELBJ-R-A</t>
  </si>
  <si>
    <t>ELDO-R-A</t>
  </si>
  <si>
    <t>HEDR-R-A</t>
  </si>
  <si>
    <t>HELV-R-A</t>
  </si>
  <si>
    <t>HETR-R-A</t>
  </si>
  <si>
    <t>KRJL-R-A</t>
  </si>
  <si>
    <t>KRLB-R-A</t>
  </si>
  <si>
    <t>KRPT-R-A</t>
  </si>
  <si>
    <t>METL-R-A</t>
  </si>
  <si>
    <t>NBLB-R-B</t>
  </si>
  <si>
    <t>RITE-R-A</t>
  </si>
  <si>
    <t>RNAF-R-A</t>
  </si>
  <si>
    <t>RTEU-R-A</t>
  </si>
  <si>
    <t>TLKM-R-A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</si>
  <si>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</si>
  <si>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</si>
  <si>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</si>
  <si>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</si>
  <si>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</si>
  <si>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</si>
  <si>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</si>
  <si>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</si>
  <si>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</si>
  <si>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</si>
  <si>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</si>
  <si>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</si>
  <si>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RSRS-O-L</t>
  </si>
  <si>
    <t>Ukupno:</t>
  </si>
  <si>
    <t>edovne akcije</t>
  </si>
  <si>
    <t>za period od 01.01.2021. godine do 31.12.2021. godine</t>
  </si>
  <si>
    <t>NOVB-R-E</t>
  </si>
  <si>
    <t>od 01.01. do 31.12.2021. godine</t>
  </si>
  <si>
    <t>REPUBLIKA SRPSKA - MINISTARSTVO FINANSIJA</t>
  </si>
  <si>
    <t>IZVJEŠTAJ O STRUKTURI ULAGANJA INVESTICIONOG FONDA - OBVEZNICE na dan 31.12.2021. GODINE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</si>
  <si>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</si>
  <si>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</si>
  <si>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</si>
  <si>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</si>
  <si>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</si>
  <si>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</si>
  <si>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</si>
  <si>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</si>
  <si>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KRAJINALIJEK AD BANJA LUKA-U STEČAJU</t>
  </si>
  <si>
    <t>ADDIKO BANK AD</t>
  </si>
  <si>
    <t>KRAJINAPETROL AD BANJA LUKA</t>
  </si>
  <si>
    <t>METAL AD GRADIŠKA</t>
  </si>
  <si>
    <t>UNICREDIT BANK AD BANJA LUKA</t>
  </si>
  <si>
    <t>MJEŠOVITI HOLDING ERS, MP AD TREBINJE-ZP RITE GACKO AD GACKO</t>
  </si>
  <si>
    <t>RAFINERIJA NAFTE BROD AD</t>
  </si>
  <si>
    <t>R I TE UGLJEVIK AD UGLJEVIK</t>
  </si>
  <si>
    <t>TELEKOM SRPSKE AD BANJA LUKA</t>
  </si>
  <si>
    <t>IZVJEŠTAJ O STRUKTURI ULAGANJA INVESTICIONOG FONDA - AKCIJE na dan 31.12.2021. GODINE</t>
  </si>
</sst>
</file>

<file path=xl/styles.xml><?xml version="1.0" encoding="utf-8"?>
<styleSheet xmlns="http://schemas.openxmlformats.org/spreadsheetml/2006/main">
  <numFmts count="7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16" formatCode="_(* #,##0.0000_);_(* \(#,##0.0000\);_(* &quot;-&quot;??_);_(@_)"/>
    <numFmt numFmtId="217" formatCode="###0;###0"/>
    <numFmt numFmtId="218" formatCode="###0.0000;###0.0000"/>
    <numFmt numFmtId="219" formatCode="#,##0.00;#,##0.00"/>
    <numFmt numFmtId="220" formatCode="###0.00;###0.00"/>
    <numFmt numFmtId="221" formatCode="###0.000000;###0.000000"/>
    <numFmt numFmtId="222" formatCode="#,##0.0000;#,##0.0000"/>
    <numFmt numFmtId="223" formatCode="#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63"/>
      <name val="Segoe U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404040"/>
      <name val="Arial"/>
      <family val="2"/>
    </font>
    <font>
      <b/>
      <sz val="8"/>
      <color rgb="FF40404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46" applyFont="1" applyAlignment="1">
      <alignment vertical="center" wrapText="1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96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98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196" fontId="3" fillId="0" borderId="16" xfId="60" applyNumberFormat="1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6" xfId="60" applyNumberFormat="1" applyFont="1" applyFill="1" applyBorder="1" applyAlignment="1">
      <alignment vertical="center" wrapText="1"/>
      <protection/>
    </xf>
    <xf numFmtId="198" fontId="3" fillId="0" borderId="16" xfId="60" applyNumberFormat="1" applyFont="1" applyFill="1" applyBorder="1" applyAlignment="1">
      <alignment vertical="center" wrapText="1"/>
      <protection/>
    </xf>
    <xf numFmtId="198" fontId="3" fillId="0" borderId="12" xfId="60" applyNumberFormat="1" applyFont="1" applyFill="1" applyBorder="1" applyAlignment="1">
      <alignment vertical="center" wrapText="1"/>
      <protection/>
    </xf>
    <xf numFmtId="0" fontId="3" fillId="0" borderId="15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>
      <alignment/>
      <protection/>
    </xf>
    <xf numFmtId="0" fontId="3" fillId="0" borderId="13" xfId="60" applyFont="1" applyFill="1" applyBorder="1" applyAlignment="1">
      <alignment vertical="top" wrapText="1"/>
      <protection/>
    </xf>
    <xf numFmtId="0" fontId="0" fillId="0" borderId="10" xfId="60" applyFont="1" applyFill="1" applyBorder="1">
      <alignment/>
      <protection/>
    </xf>
    <xf numFmtId="0" fontId="0" fillId="0" borderId="0" xfId="60" applyFont="1" applyFill="1" applyAlignment="1">
      <alignment horizontal="center"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4" fontId="4" fillId="0" borderId="10" xfId="60" applyNumberFormat="1" applyFont="1" applyFill="1" applyBorder="1">
      <alignment/>
      <protection/>
    </xf>
    <xf numFmtId="208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209" fontId="3" fillId="0" borderId="10" xfId="60" applyNumberFormat="1" applyFont="1" applyFill="1" applyBorder="1" applyAlignment="1">
      <alignment horizontal="center"/>
      <protection/>
    </xf>
    <xf numFmtId="0" fontId="4" fillId="0" borderId="10" xfId="60" applyFont="1" applyFill="1" applyBorder="1">
      <alignment/>
      <protection/>
    </xf>
    <xf numFmtId="0" fontId="3" fillId="0" borderId="10" xfId="60" applyFont="1" applyFill="1" applyBorder="1" applyAlignment="1">
      <alignment horizontal="right" vertical="top" wrapText="1"/>
      <protection/>
    </xf>
    <xf numFmtId="196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1" fontId="3" fillId="0" borderId="10" xfId="60" applyNumberFormat="1" applyFont="1" applyFill="1" applyBorder="1">
      <alignment/>
      <protection/>
    </xf>
    <xf numFmtId="49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left" vertical="top" wrapText="1"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97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/>
      <protection/>
    </xf>
    <xf numFmtId="3" fontId="3" fillId="0" borderId="10" xfId="60" applyNumberFormat="1" applyFont="1" applyFill="1" applyBorder="1" applyAlignment="1">
      <alignment/>
      <protection/>
    </xf>
    <xf numFmtId="196" fontId="3" fillId="0" borderId="10" xfId="60" applyNumberFormat="1" applyFont="1" applyFill="1" applyBorder="1" applyAlignment="1">
      <alignment/>
      <protection/>
    </xf>
    <xf numFmtId="210" fontId="4" fillId="0" borderId="10" xfId="60" applyNumberFormat="1" applyFont="1" applyFill="1" applyBorder="1">
      <alignment/>
      <protection/>
    </xf>
    <xf numFmtId="196" fontId="3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98" fontId="4" fillId="0" borderId="10" xfId="60" applyNumberFormat="1" applyFont="1" applyFill="1" applyBorder="1">
      <alignment/>
      <protection/>
    </xf>
    <xf numFmtId="198" fontId="4" fillId="0" borderId="10" xfId="60" applyNumberFormat="1" applyFont="1" applyFill="1" applyBorder="1" applyAlignment="1">
      <alignment/>
      <protection/>
    </xf>
    <xf numFmtId="0" fontId="4" fillId="0" borderId="13" xfId="60" applyFont="1" applyFill="1" applyBorder="1" applyAlignment="1">
      <alignment/>
      <protection/>
    </xf>
    <xf numFmtId="0" fontId="4" fillId="0" borderId="16" xfId="60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96" fontId="4" fillId="0" borderId="10" xfId="60" applyNumberFormat="1" applyFont="1" applyFill="1" applyBorder="1" applyAlignment="1">
      <alignment/>
      <protection/>
    </xf>
    <xf numFmtId="197" fontId="4" fillId="0" borderId="10" xfId="60" applyNumberFormat="1" applyFont="1" applyFill="1" applyBorder="1" applyAlignment="1">
      <alignment horizontal="right"/>
      <protection/>
    </xf>
    <xf numFmtId="4" fontId="3" fillId="0" borderId="0" xfId="60" applyNumberFormat="1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8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98" fontId="3" fillId="0" borderId="0" xfId="60" applyNumberFormat="1" applyFont="1" applyFill="1">
      <alignment/>
      <protection/>
    </xf>
    <xf numFmtId="210" fontId="3" fillId="0" borderId="0" xfId="60" applyNumberFormat="1" applyFont="1" applyFill="1" applyBorder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vertical="center"/>
      <protection/>
    </xf>
    <xf numFmtId="221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/>
      <protection/>
    </xf>
    <xf numFmtId="1" fontId="3" fillId="0" borderId="10" xfId="60" applyNumberFormat="1" applyFont="1" applyFill="1" applyBorder="1" applyAlignment="1">
      <alignment/>
      <protection/>
    </xf>
    <xf numFmtId="210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 horizontal="right"/>
      <protection/>
    </xf>
    <xf numFmtId="1" fontId="3" fillId="0" borderId="1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/>
      <protection/>
    </xf>
    <xf numFmtId="49" fontId="4" fillId="0" borderId="10" xfId="60" applyNumberFormat="1" applyFont="1" applyFill="1" applyBorder="1" applyAlignment="1">
      <alignment horizontal="right"/>
      <protection/>
    </xf>
    <xf numFmtId="0" fontId="8" fillId="0" borderId="0" xfId="60" applyFont="1">
      <alignment/>
      <protection/>
    </xf>
    <xf numFmtId="0" fontId="0" fillId="0" borderId="0" xfId="60" applyFont="1" applyFill="1" applyAlignment="1">
      <alignment/>
      <protection/>
    </xf>
    <xf numFmtId="0" fontId="7" fillId="0" borderId="0" xfId="60" applyFont="1">
      <alignment/>
      <protection/>
    </xf>
    <xf numFmtId="0" fontId="9" fillId="0" borderId="10" xfId="0" applyFont="1" applyBorder="1" applyAlignment="1">
      <alignment/>
    </xf>
    <xf numFmtId="0" fontId="9" fillId="0" borderId="11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3" fillId="0" borderId="0" xfId="60" applyFont="1">
      <alignment/>
      <protection/>
    </xf>
    <xf numFmtId="0" fontId="3" fillId="0" borderId="0" xfId="60" applyFont="1" applyFill="1">
      <alignment/>
      <protection/>
    </xf>
    <xf numFmtId="3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62" applyFont="1" applyFill="1" applyAlignment="1">
      <alignment horizontal="left"/>
      <protection/>
    </xf>
    <xf numFmtId="4" fontId="3" fillId="0" borderId="0" xfId="62" applyNumberFormat="1" applyFont="1" applyFill="1" applyAlignment="1">
      <alignment horizontal="left"/>
      <protection/>
    </xf>
    <xf numFmtId="4" fontId="0" fillId="0" borderId="0" xfId="62" applyNumberFormat="1" applyFont="1" applyFill="1">
      <alignment/>
      <protection/>
    </xf>
    <xf numFmtId="0" fontId="0" fillId="0" borderId="0" xfId="61">
      <alignment/>
      <protection/>
    </xf>
    <xf numFmtId="0" fontId="3" fillId="0" borderId="0" xfId="62" applyFont="1" applyFill="1" applyAlignment="1">
      <alignment/>
      <protection/>
    </xf>
    <xf numFmtId="4" fontId="3" fillId="0" borderId="0" xfId="62" applyNumberFormat="1" applyFont="1" applyFill="1" applyAlignment="1">
      <alignment/>
      <protection/>
    </xf>
    <xf numFmtId="4" fontId="0" fillId="0" borderId="0" xfId="62" applyNumberFormat="1" applyFont="1" applyFill="1" applyAlignment="1">
      <alignment horizontal="left"/>
      <protection/>
    </xf>
    <xf numFmtId="0" fontId="0" fillId="0" borderId="0" xfId="63" applyFont="1" applyFill="1">
      <alignment/>
      <protection/>
    </xf>
    <xf numFmtId="4" fontId="0" fillId="0" borderId="0" xfId="63" applyNumberFormat="1" applyFont="1" applyFill="1">
      <alignment/>
      <protection/>
    </xf>
    <xf numFmtId="0" fontId="0" fillId="0" borderId="0" xfId="62" applyFont="1" applyFill="1" applyAlignment="1">
      <alignment horizontal="center"/>
      <protection/>
    </xf>
    <xf numFmtId="4" fontId="3" fillId="0" borderId="0" xfId="62" applyNumberFormat="1" applyFont="1" applyFill="1">
      <alignment/>
      <protection/>
    </xf>
    <xf numFmtId="0" fontId="11" fillId="0" borderId="0" xfId="61" applyFont="1">
      <alignment/>
      <protection/>
    </xf>
    <xf numFmtId="0" fontId="0" fillId="32" borderId="19" xfId="61" applyFill="1" applyBorder="1" applyAlignment="1">
      <alignment horizontal="center" vertical="center" wrapText="1"/>
      <protection/>
    </xf>
    <xf numFmtId="0" fontId="8" fillId="0" borderId="0" xfId="61" applyFont="1" applyFill="1">
      <alignment/>
      <protection/>
    </xf>
    <xf numFmtId="4" fontId="8" fillId="0" borderId="0" xfId="61" applyNumberFormat="1" applyFont="1" applyFill="1">
      <alignment/>
      <protection/>
    </xf>
    <xf numFmtId="4" fontId="8" fillId="0" borderId="0" xfId="61" applyNumberFormat="1" applyFont="1" applyFill="1" applyAlignment="1">
      <alignment horizontal="center"/>
      <protection/>
    </xf>
    <xf numFmtId="4" fontId="8" fillId="0" borderId="0" xfId="61" applyNumberFormat="1" applyFont="1" applyFill="1" applyAlignment="1">
      <alignment/>
      <protection/>
    </xf>
    <xf numFmtId="0" fontId="0" fillId="0" borderId="0" xfId="61" applyFill="1">
      <alignment/>
      <protection/>
    </xf>
    <xf numFmtId="4" fontId="0" fillId="0" borderId="0" xfId="61" applyNumberFormat="1" applyFill="1">
      <alignment/>
      <protection/>
    </xf>
    <xf numFmtId="0" fontId="12" fillId="32" borderId="0" xfId="0" applyFont="1" applyFill="1" applyBorder="1" applyAlignment="1">
      <alignment horizontal="center" wrapText="1"/>
    </xf>
    <xf numFmtId="0" fontId="13" fillId="32" borderId="0" xfId="0" applyFont="1" applyFill="1" applyBorder="1" applyAlignment="1">
      <alignment horizontal="center" wrapText="1"/>
    </xf>
    <xf numFmtId="4" fontId="12" fillId="32" borderId="0" xfId="0" applyNumberFormat="1" applyFont="1" applyFill="1" applyBorder="1" applyAlignment="1">
      <alignment horizontal="right" wrapText="1"/>
    </xf>
    <xf numFmtId="0" fontId="12" fillId="32" borderId="0" xfId="0" applyFont="1" applyFill="1" applyBorder="1" applyAlignment="1">
      <alignment horizontal="right" wrapText="1"/>
    </xf>
    <xf numFmtId="0" fontId="3" fillId="0" borderId="15" xfId="60" applyFont="1" applyFill="1" applyBorder="1" applyAlignment="1">
      <alignment vertical="center" wrapText="1"/>
      <protection/>
    </xf>
    <xf numFmtId="0" fontId="12" fillId="32" borderId="19" xfId="61" applyFont="1" applyFill="1" applyBorder="1" applyAlignment="1">
      <alignment horizontal="center" vertical="center" wrapText="1"/>
      <protection/>
    </xf>
    <xf numFmtId="0" fontId="12" fillId="32" borderId="20" xfId="61" applyFont="1" applyFill="1" applyBorder="1" applyAlignment="1">
      <alignment horizontal="center" vertical="center" wrapText="1"/>
      <protection/>
    </xf>
    <xf numFmtId="0" fontId="12" fillId="32" borderId="21" xfId="61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49" fillId="34" borderId="22" xfId="0" applyFont="1" applyFill="1" applyBorder="1" applyAlignment="1">
      <alignment horizontal="center" wrapText="1"/>
    </xf>
    <xf numFmtId="0" fontId="49" fillId="34" borderId="22" xfId="0" applyFont="1" applyFill="1" applyBorder="1" applyAlignment="1">
      <alignment horizontal="right" wrapText="1"/>
    </xf>
    <xf numFmtId="4" fontId="49" fillId="34" borderId="22" xfId="0" applyNumberFormat="1" applyFont="1" applyFill="1" applyBorder="1" applyAlignment="1">
      <alignment horizontal="right" wrapText="1"/>
    </xf>
    <xf numFmtId="0" fontId="50" fillId="34" borderId="22" xfId="0" applyFont="1" applyFill="1" applyBorder="1" applyAlignment="1">
      <alignment horizontal="center" wrapText="1"/>
    </xf>
    <xf numFmtId="4" fontId="50" fillId="34" borderId="22" xfId="0" applyNumberFormat="1" applyFont="1" applyFill="1" applyBorder="1" applyAlignment="1">
      <alignment horizontal="right" wrapText="1"/>
    </xf>
    <xf numFmtId="0" fontId="50" fillId="34" borderId="22" xfId="0" applyFont="1" applyFill="1" applyBorder="1" applyAlignment="1">
      <alignment horizontal="right" wrapText="1"/>
    </xf>
    <xf numFmtId="0" fontId="49" fillId="34" borderId="22" xfId="0" applyFont="1" applyFill="1" applyBorder="1" applyAlignment="1">
      <alignment horizontal="center" wrapText="1"/>
    </xf>
    <xf numFmtId="0" fontId="49" fillId="34" borderId="22" xfId="0" applyFont="1" applyFill="1" applyBorder="1" applyAlignment="1">
      <alignment horizontal="right" wrapText="1"/>
    </xf>
    <xf numFmtId="4" fontId="49" fillId="34" borderId="22" xfId="0" applyNumberFormat="1" applyFont="1" applyFill="1" applyBorder="1" applyAlignment="1">
      <alignment horizontal="right" wrapText="1"/>
    </xf>
    <xf numFmtId="0" fontId="50" fillId="34" borderId="22" xfId="0" applyFont="1" applyFill="1" applyBorder="1" applyAlignment="1">
      <alignment horizontal="center" wrapText="1"/>
    </xf>
    <xf numFmtId="4" fontId="50" fillId="34" borderId="22" xfId="0" applyNumberFormat="1" applyFont="1" applyFill="1" applyBorder="1" applyAlignment="1">
      <alignment horizontal="right" wrapText="1"/>
    </xf>
    <xf numFmtId="0" fontId="50" fillId="34" borderId="22" xfId="0" applyFont="1" applyFill="1" applyBorder="1" applyAlignment="1">
      <alignment horizontal="right" wrapText="1"/>
    </xf>
    <xf numFmtId="0" fontId="3" fillId="0" borderId="17" xfId="60" applyFont="1" applyFill="1" applyBorder="1" applyAlignment="1">
      <alignment vertical="center"/>
      <protection/>
    </xf>
    <xf numFmtId="0" fontId="3" fillId="0" borderId="17" xfId="60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4" fontId="49" fillId="34" borderId="10" xfId="0" applyNumberFormat="1" applyFont="1" applyFill="1" applyBorder="1" applyAlignment="1">
      <alignment horizontal="right" wrapText="1"/>
    </xf>
    <xf numFmtId="0" fontId="49" fillId="34" borderId="10" xfId="0" applyFont="1" applyFill="1" applyBorder="1" applyAlignment="1">
      <alignment horizontal="right" wrapText="1"/>
    </xf>
    <xf numFmtId="3" fontId="3" fillId="0" borderId="15" xfId="60" applyNumberFormat="1" applyFont="1" applyFill="1" applyBorder="1" applyAlignment="1">
      <alignment vertical="center"/>
      <protection/>
    </xf>
    <xf numFmtId="196" fontId="3" fillId="0" borderId="15" xfId="60" applyNumberFormat="1" applyFont="1" applyFill="1" applyBorder="1" applyAlignment="1">
      <alignment vertical="center"/>
      <protection/>
    </xf>
    <xf numFmtId="4" fontId="3" fillId="0" borderId="15" xfId="60" applyNumberFormat="1" applyFont="1" applyFill="1" applyBorder="1" applyAlignment="1">
      <alignment vertical="center"/>
      <protection/>
    </xf>
    <xf numFmtId="198" fontId="3" fillId="0" borderId="15" xfId="60" applyNumberFormat="1" applyFont="1" applyFill="1" applyBorder="1" applyAlignment="1">
      <alignment vertical="center"/>
      <protection/>
    </xf>
    <xf numFmtId="0" fontId="3" fillId="0" borderId="11" xfId="60" applyFont="1" applyFill="1" applyBorder="1" applyAlignment="1">
      <alignment vertical="top" wrapText="1"/>
      <protection/>
    </xf>
    <xf numFmtId="0" fontId="3" fillId="0" borderId="11" xfId="60" applyFont="1" applyFill="1" applyBorder="1" applyAlignment="1">
      <alignment horizontal="right" vertical="top" wrapText="1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 vertical="top" wrapText="1"/>
      <protection/>
    </xf>
    <xf numFmtId="0" fontId="3" fillId="0" borderId="11" xfId="60" applyFont="1" applyFill="1" applyBorder="1">
      <alignment/>
      <protection/>
    </xf>
    <xf numFmtId="0" fontId="49" fillId="34" borderId="10" xfId="0" applyFont="1" applyFill="1" applyBorder="1" applyAlignment="1">
      <alignment horizontal="left" wrapText="1"/>
    </xf>
    <xf numFmtId="0" fontId="0" fillId="0" borderId="10" xfId="60" applyFill="1" applyBorder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62" applyFont="1" applyFill="1" applyAlignment="1">
      <alignment horizontal="center"/>
      <protection/>
    </xf>
    <xf numFmtId="0" fontId="3" fillId="0" borderId="14" xfId="62" applyFont="1" applyFill="1" applyBorder="1" applyAlignment="1">
      <alignment horizontal="center"/>
      <protection/>
    </xf>
    <xf numFmtId="0" fontId="12" fillId="32" borderId="19" xfId="61" applyFont="1" applyFill="1" applyBorder="1" applyAlignment="1">
      <alignment horizontal="center" vertical="center" wrapText="1"/>
      <protection/>
    </xf>
    <xf numFmtId="0" fontId="12" fillId="32" borderId="20" xfId="61" applyFont="1" applyFill="1" applyBorder="1" applyAlignment="1">
      <alignment horizontal="center" vertical="center" wrapText="1"/>
      <protection/>
    </xf>
    <xf numFmtId="0" fontId="12" fillId="32" borderId="21" xfId="61" applyFont="1" applyFill="1" applyBorder="1" applyAlignment="1">
      <alignment horizontal="center" vertical="center" wrapText="1"/>
      <protection/>
    </xf>
    <xf numFmtId="0" fontId="12" fillId="32" borderId="23" xfId="61" applyFont="1" applyFill="1" applyBorder="1" applyAlignment="1">
      <alignment horizontal="left" wrapText="1"/>
      <protection/>
    </xf>
    <xf numFmtId="0" fontId="12" fillId="32" borderId="24" xfId="61" applyFont="1" applyFill="1" applyBorder="1" applyAlignment="1">
      <alignment horizontal="left" wrapText="1"/>
      <protection/>
    </xf>
    <xf numFmtId="0" fontId="12" fillId="32" borderId="25" xfId="61" applyFont="1" applyFill="1" applyBorder="1" applyAlignment="1">
      <alignment horizontal="left" wrapText="1"/>
      <protection/>
    </xf>
    <xf numFmtId="0" fontId="50" fillId="34" borderId="26" xfId="0" applyFont="1" applyFill="1" applyBorder="1" applyAlignment="1">
      <alignment horizontal="left" wrapText="1"/>
    </xf>
    <xf numFmtId="0" fontId="50" fillId="34" borderId="27" xfId="0" applyFont="1" applyFill="1" applyBorder="1" applyAlignment="1">
      <alignment horizontal="left" wrapText="1"/>
    </xf>
    <xf numFmtId="0" fontId="50" fillId="34" borderId="28" xfId="0" applyFont="1" applyFill="1" applyBorder="1" applyAlignment="1">
      <alignment horizontal="left" wrapText="1"/>
    </xf>
    <xf numFmtId="0" fontId="50" fillId="34" borderId="26" xfId="0" applyFont="1" applyFill="1" applyBorder="1" applyAlignment="1">
      <alignment horizontal="left" wrapText="1"/>
    </xf>
    <xf numFmtId="0" fontId="50" fillId="34" borderId="27" xfId="0" applyFont="1" applyFill="1" applyBorder="1" applyAlignment="1">
      <alignment horizontal="left" wrapText="1"/>
    </xf>
    <xf numFmtId="0" fontId="50" fillId="34" borderId="28" xfId="0" applyFont="1" applyFill="1" applyBorder="1" applyAlignment="1">
      <alignment horizontal="left" wrapText="1"/>
    </xf>
    <xf numFmtId="0" fontId="49" fillId="34" borderId="10" xfId="0" applyFont="1" applyFill="1" applyBorder="1" applyAlignment="1">
      <alignment horizontal="center" wrapText="1"/>
    </xf>
    <xf numFmtId="0" fontId="3" fillId="0" borderId="10" xfId="60" applyFont="1" applyFill="1" applyBorder="1" applyAlignment="1">
      <alignment horizontal="left"/>
      <protection/>
    </xf>
    <xf numFmtId="0" fontId="8" fillId="0" borderId="0" xfId="60" applyFont="1" applyFill="1" applyAlignment="1">
      <alignment horizontal="center"/>
      <protection/>
    </xf>
    <xf numFmtId="0" fontId="4" fillId="0" borderId="10" xfId="60" applyFont="1" applyFill="1" applyBorder="1" applyAlignment="1">
      <alignment horizontal="left"/>
      <protection/>
    </xf>
    <xf numFmtId="0" fontId="3" fillId="0" borderId="18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29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31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32" xfId="60" applyFont="1" applyBorder="1" applyAlignment="1">
      <alignment horizontal="center" vertical="center"/>
      <protection/>
    </xf>
    <xf numFmtId="0" fontId="3" fillId="0" borderId="33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34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3" fillId="0" borderId="30" xfId="60" applyFont="1" applyBorder="1" applyAlignment="1">
      <alignment horizontal="left" vertical="center"/>
      <protection/>
    </xf>
    <xf numFmtId="0" fontId="3" fillId="0" borderId="32" xfId="60" applyFont="1" applyBorder="1" applyAlignment="1">
      <alignment horizontal="left" vertical="center"/>
      <protection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196" fontId="3" fillId="0" borderId="15" xfId="60" applyNumberFormat="1" applyFont="1" applyFill="1" applyBorder="1" applyAlignment="1">
      <alignment horizontal="center" vertical="center" wrapText="1"/>
      <protection/>
    </xf>
    <xf numFmtId="196" fontId="3" fillId="0" borderId="11" xfId="60" applyNumberFormat="1" applyFont="1" applyFill="1" applyBorder="1" applyAlignment="1">
      <alignment horizontal="center" vertical="center" wrapText="1"/>
      <protection/>
    </xf>
    <xf numFmtId="196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30" xfId="60" applyFont="1" applyFill="1" applyBorder="1" applyAlignment="1">
      <alignment horizontal="center" vertical="center"/>
      <protection/>
    </xf>
    <xf numFmtId="0" fontId="3" fillId="0" borderId="31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198" fontId="3" fillId="0" borderId="30" xfId="60" applyNumberFormat="1" applyFont="1" applyFill="1" applyBorder="1" applyAlignment="1">
      <alignment horizontal="center" vertical="center" wrapText="1"/>
      <protection/>
    </xf>
    <xf numFmtId="198" fontId="3" fillId="0" borderId="31" xfId="60" applyNumberFormat="1" applyFont="1" applyFill="1" applyBorder="1" applyAlignment="1">
      <alignment horizontal="center" vertical="center" wrapText="1"/>
      <protection/>
    </xf>
    <xf numFmtId="198" fontId="3" fillId="0" borderId="18" xfId="60" applyNumberFormat="1" applyFont="1" applyFill="1" applyBorder="1" applyAlignment="1">
      <alignment horizontal="center" vertical="center" wrapText="1"/>
      <protection/>
    </xf>
    <xf numFmtId="198" fontId="3" fillId="0" borderId="15" xfId="60" applyNumberFormat="1" applyFont="1" applyFill="1" applyBorder="1" applyAlignment="1">
      <alignment horizontal="center" vertical="center" wrapText="1"/>
      <protection/>
    </xf>
    <xf numFmtId="198" fontId="3" fillId="0" borderId="11" xfId="60" applyNumberFormat="1" applyFont="1" applyFill="1" applyBorder="1" applyAlignment="1">
      <alignment horizontal="center" vertical="center" wrapText="1"/>
      <protection/>
    </xf>
    <xf numFmtId="198" fontId="3" fillId="0" borderId="17" xfId="60" applyNumberFormat="1" applyFont="1" applyFill="1" applyBorder="1" applyAlignment="1">
      <alignment horizontal="center" vertical="center" wrapText="1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94" fontId="3" fillId="0" borderId="0" xfId="46" applyFont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4" fontId="14" fillId="0" borderId="13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Izvještaj o nerealizovanim dobicima-gubicima za I-III mjesec 2" xfId="62"/>
    <cellStyle name="Normal_Sheet1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workbookViewId="0" topLeftCell="A1">
      <selection activeCell="B8" sqref="B8:F8"/>
    </sheetView>
  </sheetViews>
  <sheetFormatPr defaultColWidth="9.140625" defaultRowHeight="12.75"/>
  <cols>
    <col min="1" max="1" width="1.8515625" style="0" customWidth="1"/>
    <col min="2" max="2" width="10.00390625" style="0" customWidth="1"/>
    <col min="3" max="3" width="53.57421875" style="0" customWidth="1"/>
    <col min="4" max="4" width="5.421875" style="0" customWidth="1"/>
    <col min="5" max="5" width="12.8515625" style="0" customWidth="1"/>
    <col min="6" max="6" width="13.421875" style="0" customWidth="1"/>
    <col min="7" max="7" width="12.140625" style="0" customWidth="1"/>
  </cols>
  <sheetData>
    <row r="1" spans="2:3" ht="12.75">
      <c r="B1" s="4" t="s">
        <v>446</v>
      </c>
      <c r="C1" s="4"/>
    </row>
    <row r="2" spans="2:3" ht="12.75">
      <c r="B2" s="4" t="s">
        <v>442</v>
      </c>
      <c r="C2" s="4"/>
    </row>
    <row r="3" spans="2:3" ht="12.75">
      <c r="B3" s="4" t="s">
        <v>328</v>
      </c>
      <c r="C3" s="4"/>
    </row>
    <row r="4" spans="2:3" ht="12.75">
      <c r="B4" s="101" t="s">
        <v>329</v>
      </c>
      <c r="C4" s="4"/>
    </row>
    <row r="5" spans="2:3" ht="12.75">
      <c r="B5" s="4" t="s">
        <v>330</v>
      </c>
      <c r="C5" s="4"/>
    </row>
    <row r="6" spans="2:3" ht="12.75">
      <c r="B6" s="4" t="s">
        <v>441</v>
      </c>
      <c r="C6" s="4"/>
    </row>
    <row r="7" spans="2:3" ht="12.75">
      <c r="B7" s="4"/>
      <c r="C7" s="4"/>
    </row>
    <row r="8" spans="2:6" ht="12.75">
      <c r="B8" s="282" t="s">
        <v>224</v>
      </c>
      <c r="C8" s="282"/>
      <c r="D8" s="282"/>
      <c r="E8" s="282"/>
      <c r="F8" s="282"/>
    </row>
    <row r="9" spans="2:6" ht="12.75">
      <c r="B9" s="282" t="s">
        <v>225</v>
      </c>
      <c r="C9" s="282"/>
      <c r="D9" s="282"/>
      <c r="E9" s="282"/>
      <c r="F9" s="282"/>
    </row>
    <row r="10" spans="2:6" ht="12.75">
      <c r="B10" s="283" t="s">
        <v>550</v>
      </c>
      <c r="C10" s="283"/>
      <c r="D10" s="283"/>
      <c r="E10" s="283"/>
      <c r="F10" s="283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05" t="s">
        <v>370</v>
      </c>
      <c r="C12" s="6" t="s">
        <v>0</v>
      </c>
      <c r="D12" s="6" t="s">
        <v>1</v>
      </c>
      <c r="E12" s="6" t="s">
        <v>2</v>
      </c>
      <c r="F12" s="105" t="s">
        <v>3</v>
      </c>
      <c r="G12" s="97"/>
      <c r="H12" s="4"/>
    </row>
    <row r="13" spans="1:25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97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4"/>
      <c r="B14" s="8"/>
      <c r="C14" s="26" t="s">
        <v>496</v>
      </c>
      <c r="D14" s="9" t="s">
        <v>226</v>
      </c>
      <c r="E14" s="29">
        <f>SUM(E15+E16+E22+E29+E30)</f>
        <v>1868316</v>
      </c>
      <c r="F14" s="29">
        <f>F15+F16+F22+F29+F30</f>
        <v>1672437</v>
      </c>
      <c r="G14" s="97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2.75">
      <c r="A15" s="4"/>
      <c r="B15" s="6" t="s">
        <v>227</v>
      </c>
      <c r="C15" s="26" t="s">
        <v>332</v>
      </c>
      <c r="D15" s="9" t="s">
        <v>228</v>
      </c>
      <c r="E15" s="29">
        <v>235132</v>
      </c>
      <c r="F15" s="29">
        <v>339401</v>
      </c>
      <c r="G15" s="97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4"/>
      <c r="B16" s="6"/>
      <c r="C16" s="26" t="s">
        <v>333</v>
      </c>
      <c r="D16" s="9" t="s">
        <v>229</v>
      </c>
      <c r="E16" s="29">
        <f>SUM(E17+E18+E19+E20+E21)</f>
        <v>1611539</v>
      </c>
      <c r="F16" s="29">
        <f>SUM(F17:F21)</f>
        <v>1326271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230</v>
      </c>
      <c r="C17" s="3" t="s">
        <v>231</v>
      </c>
      <c r="D17" s="9" t="s">
        <v>232</v>
      </c>
      <c r="E17" s="40">
        <v>628743</v>
      </c>
      <c r="F17" s="40">
        <v>619159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2.75">
      <c r="A18" s="4"/>
      <c r="B18" s="6" t="s">
        <v>233</v>
      </c>
      <c r="C18" s="2" t="s">
        <v>234</v>
      </c>
      <c r="D18" s="9" t="s">
        <v>235</v>
      </c>
      <c r="E18" s="40">
        <v>622796</v>
      </c>
      <c r="F18" s="40">
        <v>347112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2.75">
      <c r="A19" s="4"/>
      <c r="B19" s="6" t="s">
        <v>236</v>
      </c>
      <c r="C19" s="2" t="s">
        <v>237</v>
      </c>
      <c r="D19" s="9" t="s">
        <v>238</v>
      </c>
      <c r="E19" s="40"/>
      <c r="F19" s="40">
        <v>0</v>
      </c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4"/>
      <c r="B20" s="6" t="s">
        <v>239</v>
      </c>
      <c r="C20" s="2" t="s">
        <v>240</v>
      </c>
      <c r="D20" s="9" t="s">
        <v>241</v>
      </c>
      <c r="E20" s="40">
        <v>360000</v>
      </c>
      <c r="F20" s="40">
        <v>360000</v>
      </c>
      <c r="G20" s="97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>
        <v>240</v>
      </c>
      <c r="C21" s="2" t="s">
        <v>331</v>
      </c>
      <c r="D21" s="104" t="s">
        <v>242</v>
      </c>
      <c r="E21" s="40"/>
      <c r="F21" s="40">
        <v>0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/>
      <c r="C22" s="26" t="s">
        <v>334</v>
      </c>
      <c r="D22" s="104" t="s">
        <v>243</v>
      </c>
      <c r="E22" s="40">
        <f>SUM(E23+E24+E25+E26+E27+E28)</f>
        <v>21534</v>
      </c>
      <c r="F22" s="40">
        <f>SUM(F23:F28)</f>
        <v>6765</v>
      </c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300</v>
      </c>
      <c r="C23" s="2" t="s">
        <v>245</v>
      </c>
      <c r="D23" s="104" t="s">
        <v>244</v>
      </c>
      <c r="E23" s="40"/>
      <c r="F23" s="40"/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301</v>
      </c>
      <c r="C24" s="2" t="s">
        <v>335</v>
      </c>
      <c r="D24" s="104" t="s">
        <v>246</v>
      </c>
      <c r="E24" s="40">
        <v>1147</v>
      </c>
      <c r="F24" s="40">
        <v>1275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302</v>
      </c>
      <c r="C25" s="2" t="s">
        <v>336</v>
      </c>
      <c r="D25" s="104" t="s">
        <v>247</v>
      </c>
      <c r="E25" s="40">
        <v>20387</v>
      </c>
      <c r="F25" s="40">
        <v>5490</v>
      </c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303</v>
      </c>
      <c r="C26" s="2" t="s">
        <v>337</v>
      </c>
      <c r="D26" s="104" t="s">
        <v>248</v>
      </c>
      <c r="E26" s="40"/>
      <c r="F26" s="4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309</v>
      </c>
      <c r="C27" s="2" t="s">
        <v>338</v>
      </c>
      <c r="D27" s="104" t="s">
        <v>249</v>
      </c>
      <c r="E27" s="40"/>
      <c r="F27" s="40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2.75">
      <c r="A28" s="4"/>
      <c r="B28" s="6" t="s">
        <v>252</v>
      </c>
      <c r="C28" s="2" t="s">
        <v>339</v>
      </c>
      <c r="D28" s="104" t="s">
        <v>250</v>
      </c>
      <c r="E28" s="40"/>
      <c r="F28" s="40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320</v>
      </c>
      <c r="C29" s="26" t="s">
        <v>254</v>
      </c>
      <c r="D29" s="104" t="s">
        <v>251</v>
      </c>
      <c r="E29" s="40"/>
      <c r="F29" s="40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33</v>
      </c>
      <c r="C30" s="26" t="s">
        <v>340</v>
      </c>
      <c r="D30" s="104" t="s">
        <v>253</v>
      </c>
      <c r="E30" s="29">
        <v>111</v>
      </c>
      <c r="F30" s="29"/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/>
      <c r="C31" s="26" t="s">
        <v>341</v>
      </c>
      <c r="D31" s="104" t="s">
        <v>255</v>
      </c>
      <c r="E31" s="29">
        <f>SUM(E32+E36+E42+E45+E48+E51+E52+E53)</f>
        <v>51064</v>
      </c>
      <c r="F31" s="29">
        <f>F32+F36+F42+F45+F48+F51+F52+F53</f>
        <v>24551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</v>
      </c>
      <c r="C32" s="26" t="s">
        <v>342</v>
      </c>
      <c r="D32" s="104" t="s">
        <v>256</v>
      </c>
      <c r="E32" s="29">
        <f>SUM(E33+E34+E35)</f>
        <v>0</v>
      </c>
      <c r="F32" s="29">
        <f>SUM(F33:F35)</f>
        <v>0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400.401</v>
      </c>
      <c r="C33" s="2" t="s">
        <v>259</v>
      </c>
      <c r="D33" s="104" t="s">
        <v>257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402</v>
      </c>
      <c r="C34" s="2" t="s">
        <v>343</v>
      </c>
      <c r="D34" s="104" t="s">
        <v>258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403</v>
      </c>
      <c r="C35" s="2" t="s">
        <v>344</v>
      </c>
      <c r="D35" s="104" t="s">
        <v>260</v>
      </c>
      <c r="E35" s="40"/>
      <c r="F35" s="4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</v>
      </c>
      <c r="C36" s="26" t="s">
        <v>345</v>
      </c>
      <c r="D36" s="104" t="s">
        <v>261</v>
      </c>
      <c r="E36" s="40">
        <f>E37+E38+E39+E40+E41</f>
        <v>1753</v>
      </c>
      <c r="F36" s="40">
        <f>SUM(F37:F41)</f>
        <v>1403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410</v>
      </c>
      <c r="C37" s="2" t="s">
        <v>264</v>
      </c>
      <c r="D37" s="104" t="s">
        <v>262</v>
      </c>
      <c r="E37" s="40">
        <v>187</v>
      </c>
      <c r="F37" s="40">
        <v>156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413</v>
      </c>
      <c r="C38" s="2" t="s">
        <v>346</v>
      </c>
      <c r="D38" s="104" t="s">
        <v>263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414</v>
      </c>
      <c r="C39" s="2" t="s">
        <v>347</v>
      </c>
      <c r="D39" s="104" t="s">
        <v>265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415</v>
      </c>
      <c r="C40" s="2" t="s">
        <v>348</v>
      </c>
      <c r="D40" s="104" t="s">
        <v>266</v>
      </c>
      <c r="E40" s="40"/>
      <c r="F40" s="4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2.75">
      <c r="A41" s="4"/>
      <c r="B41" s="105" t="s">
        <v>367</v>
      </c>
      <c r="C41" s="2" t="s">
        <v>349</v>
      </c>
      <c r="D41" s="104" t="s">
        <v>267</v>
      </c>
      <c r="E41" s="29">
        <f>827+625+92+22</f>
        <v>1566</v>
      </c>
      <c r="F41" s="29">
        <v>1247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4"/>
      <c r="B42" s="105">
        <v>42</v>
      </c>
      <c r="C42" s="26" t="s">
        <v>352</v>
      </c>
      <c r="D42" s="104" t="s">
        <v>268</v>
      </c>
      <c r="E42" s="29">
        <f>SUM(E43+E44)</f>
        <v>49311</v>
      </c>
      <c r="F42" s="29">
        <f>F43+F44</f>
        <v>23148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21.75" customHeight="1">
      <c r="A43" s="4"/>
      <c r="B43" s="105" t="s">
        <v>368</v>
      </c>
      <c r="C43" s="103" t="s">
        <v>351</v>
      </c>
      <c r="D43" s="104" t="s">
        <v>269</v>
      </c>
      <c r="E43" s="29">
        <v>49311</v>
      </c>
      <c r="F43" s="29">
        <v>23148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6.5" customHeight="1">
      <c r="A44" s="4"/>
      <c r="B44" s="6">
        <v>422</v>
      </c>
      <c r="C44" s="103" t="s">
        <v>350</v>
      </c>
      <c r="D44" s="104" t="s">
        <v>270</v>
      </c>
      <c r="E44" s="29"/>
      <c r="F44" s="29"/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</v>
      </c>
      <c r="C45" s="26" t="s">
        <v>353</v>
      </c>
      <c r="D45" s="104" t="s">
        <v>272</v>
      </c>
      <c r="E45" s="29"/>
      <c r="F45" s="29">
        <f>F46+F47</f>
        <v>0</v>
      </c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430</v>
      </c>
      <c r="C46" s="2" t="s">
        <v>271</v>
      </c>
      <c r="D46" s="104" t="s">
        <v>274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431.439</v>
      </c>
      <c r="C47" s="2" t="s">
        <v>273</v>
      </c>
      <c r="D47" s="104" t="s">
        <v>275</v>
      </c>
      <c r="E47" s="29"/>
      <c r="F47" s="29"/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</v>
      </c>
      <c r="C48" s="26" t="s">
        <v>354</v>
      </c>
      <c r="D48" s="104" t="s">
        <v>277</v>
      </c>
      <c r="E48" s="29"/>
      <c r="F48" s="29">
        <f>F49+F50</f>
        <v>0</v>
      </c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440.441</v>
      </c>
      <c r="C49" s="2" t="s">
        <v>276</v>
      </c>
      <c r="D49" s="104" t="s">
        <v>279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449</v>
      </c>
      <c r="C50" s="2" t="s">
        <v>278</v>
      </c>
      <c r="D50" s="104" t="s">
        <v>281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450</v>
      </c>
      <c r="C51" s="26" t="s">
        <v>280</v>
      </c>
      <c r="D51" s="104" t="s">
        <v>282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460</v>
      </c>
      <c r="C52" s="26" t="s">
        <v>355</v>
      </c>
      <c r="D52" s="104" t="s">
        <v>283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47</v>
      </c>
      <c r="C53" s="26" t="s">
        <v>356</v>
      </c>
      <c r="D53" s="104" t="s">
        <v>284</v>
      </c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4"/>
      <c r="B54" s="6">
        <v>48</v>
      </c>
      <c r="C54" s="217" t="s">
        <v>490</v>
      </c>
      <c r="D54" s="104"/>
      <c r="E54" s="29"/>
      <c r="F54" s="29"/>
      <c r="G54" s="4"/>
      <c r="H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>
      <c r="A55" s="97"/>
      <c r="B55" s="6"/>
      <c r="C55" s="26" t="s">
        <v>357</v>
      </c>
      <c r="D55" s="104" t="s">
        <v>285</v>
      </c>
      <c r="E55" s="29">
        <f>SUM(E14-E31)</f>
        <v>1817252</v>
      </c>
      <c r="F55" s="29">
        <f>F14-F31</f>
        <v>1647886</v>
      </c>
      <c r="G55" s="4"/>
      <c r="H55" s="9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 customHeight="1">
      <c r="A56" s="97"/>
      <c r="B56" s="6"/>
      <c r="C56" s="98" t="s">
        <v>358</v>
      </c>
      <c r="D56" s="104" t="s">
        <v>286</v>
      </c>
      <c r="E56" s="29">
        <f>SUM(E57+E61+E64+E68+E69-E72+E75)</f>
        <v>1817252</v>
      </c>
      <c r="F56" s="29">
        <f>F57+F61+F64+F68+F69-F72+F75</f>
        <v>1647886</v>
      </c>
      <c r="G56" s="97"/>
      <c r="H56" s="97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>
      <c r="A57" s="4"/>
      <c r="B57" s="6">
        <v>51</v>
      </c>
      <c r="C57" s="26" t="s">
        <v>359</v>
      </c>
      <c r="D57" s="104" t="s">
        <v>287</v>
      </c>
      <c r="E57" s="29">
        <v>2548232</v>
      </c>
      <c r="F57" s="29">
        <f>F58+F59</f>
        <v>2548232</v>
      </c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 customHeight="1">
      <c r="A58" s="4"/>
      <c r="B58" s="6">
        <v>510</v>
      </c>
      <c r="C58" s="103" t="s">
        <v>360</v>
      </c>
      <c r="D58" s="104" t="s">
        <v>289</v>
      </c>
      <c r="E58" s="29">
        <v>2548232</v>
      </c>
      <c r="F58" s="29">
        <v>2548232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>
      <c r="A59" s="4"/>
      <c r="B59" s="6">
        <v>512</v>
      </c>
      <c r="C59" s="2" t="s">
        <v>288</v>
      </c>
      <c r="D59" s="104" t="s">
        <v>290</v>
      </c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5" customHeight="1">
      <c r="A60" s="4"/>
      <c r="B60" s="6">
        <v>513</v>
      </c>
      <c r="C60" s="220" t="s">
        <v>507</v>
      </c>
      <c r="D60" s="104"/>
      <c r="E60" s="29"/>
      <c r="F60" s="2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</v>
      </c>
      <c r="C61" s="54" t="s">
        <v>361</v>
      </c>
      <c r="D61" s="104" t="s">
        <v>292</v>
      </c>
      <c r="E61" s="29"/>
      <c r="F61" s="29">
        <f>F62+F63</f>
        <v>0</v>
      </c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520</v>
      </c>
      <c r="C62" s="2" t="s">
        <v>291</v>
      </c>
      <c r="D62" s="104" t="s">
        <v>294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521</v>
      </c>
      <c r="C63" s="2" t="s">
        <v>293</v>
      </c>
      <c r="D63" s="104" t="s">
        <v>295</v>
      </c>
      <c r="E63" s="29"/>
      <c r="F63" s="29"/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53</v>
      </c>
      <c r="C64" s="26" t="s">
        <v>362</v>
      </c>
      <c r="D64" s="104" t="s">
        <v>297</v>
      </c>
      <c r="E64" s="29">
        <f>SUM(E65+E66+E67)</f>
        <v>38634</v>
      </c>
      <c r="F64" s="29">
        <f>F65+F66+F67</f>
        <v>-37334</v>
      </c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2.5">
      <c r="A65" s="97"/>
      <c r="B65" s="6">
        <v>530</v>
      </c>
      <c r="C65" s="3" t="s">
        <v>296</v>
      </c>
      <c r="D65" s="104" t="s">
        <v>299</v>
      </c>
      <c r="E65" s="29">
        <v>38634</v>
      </c>
      <c r="F65" s="29">
        <v>-37334</v>
      </c>
      <c r="G65" s="4"/>
      <c r="H65" s="97"/>
      <c r="I65" s="32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6">
        <v>531</v>
      </c>
      <c r="C66" s="2" t="s">
        <v>298</v>
      </c>
      <c r="D66" s="104" t="s">
        <v>300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23">
        <v>532</v>
      </c>
      <c r="C67" s="103" t="s">
        <v>363</v>
      </c>
      <c r="D67" s="104" t="s">
        <v>301</v>
      </c>
      <c r="E67" s="29"/>
      <c r="F67" s="29"/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54</v>
      </c>
      <c r="C68" s="44" t="s">
        <v>302</v>
      </c>
      <c r="D68" s="104" t="s">
        <v>303</v>
      </c>
      <c r="E68" s="29"/>
      <c r="F68" s="29"/>
      <c r="G68" s="112"/>
      <c r="H68" s="1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6">
        <v>55</v>
      </c>
      <c r="C69" s="26" t="s">
        <v>364</v>
      </c>
      <c r="D69" s="104" t="s">
        <v>304</v>
      </c>
      <c r="E69" s="29">
        <f>SUM(E70+E71)</f>
        <v>63025</v>
      </c>
      <c r="F69" s="29">
        <f>F70+F71</f>
        <v>0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23">
        <v>550</v>
      </c>
      <c r="C70" s="2" t="s">
        <v>305</v>
      </c>
      <c r="D70" s="104" t="s">
        <v>306</v>
      </c>
      <c r="E70" s="29"/>
      <c r="F70" s="29"/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551</v>
      </c>
      <c r="C71" s="2" t="s">
        <v>307</v>
      </c>
      <c r="D71" s="104" t="s">
        <v>308</v>
      </c>
      <c r="E71" s="29">
        <v>63025</v>
      </c>
      <c r="F71" s="29"/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6">
        <v>56</v>
      </c>
      <c r="C72" s="26" t="s">
        <v>309</v>
      </c>
      <c r="D72" s="104" t="s">
        <v>310</v>
      </c>
      <c r="E72" s="29">
        <f>E73+E74</f>
        <v>728249</v>
      </c>
      <c r="F72" s="29">
        <f>F73+F74</f>
        <v>728249</v>
      </c>
      <c r="G72" s="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23">
        <v>560</v>
      </c>
      <c r="C73" s="2" t="s">
        <v>311</v>
      </c>
      <c r="D73" s="104" t="s">
        <v>312</v>
      </c>
      <c r="E73" s="29">
        <v>728249</v>
      </c>
      <c r="F73" s="29">
        <v>526930</v>
      </c>
      <c r="G73" s="70"/>
      <c r="H73" s="4" t="s">
        <v>547</v>
      </c>
      <c r="I73" t="s">
        <v>540</v>
      </c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99">
        <v>561</v>
      </c>
      <c r="C74" s="100" t="s">
        <v>313</v>
      </c>
      <c r="D74" s="9" t="s">
        <v>314</v>
      </c>
      <c r="E74" s="48"/>
      <c r="F74" s="48">
        <v>201319</v>
      </c>
      <c r="G74" s="70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>
      <c r="A75" s="4"/>
      <c r="B75" s="16">
        <v>57</v>
      </c>
      <c r="C75" s="44" t="s">
        <v>365</v>
      </c>
      <c r="D75" s="9" t="s">
        <v>315</v>
      </c>
      <c r="E75" s="48">
        <f>SUM(E76+E77)</f>
        <v>-104390</v>
      </c>
      <c r="F75" s="48">
        <f>F76+F77</f>
        <v>-134763</v>
      </c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4"/>
      <c r="B76" s="16">
        <v>570</v>
      </c>
      <c r="C76" s="3" t="s">
        <v>316</v>
      </c>
      <c r="D76" s="9" t="s">
        <v>317</v>
      </c>
      <c r="E76" s="48"/>
      <c r="F76" s="48"/>
      <c r="G76" s="4" t="s">
        <v>539</v>
      </c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2.5">
      <c r="A77" s="5"/>
      <c r="B77" s="16">
        <v>571</v>
      </c>
      <c r="C77" s="3" t="s">
        <v>318</v>
      </c>
      <c r="D77" s="9" t="s">
        <v>319</v>
      </c>
      <c r="E77" s="29">
        <v>-104390</v>
      </c>
      <c r="F77" s="29">
        <v>-134763</v>
      </c>
      <c r="G77" s="5"/>
      <c r="H77" s="223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320</v>
      </c>
      <c r="D78" s="9" t="s">
        <v>321</v>
      </c>
      <c r="E78" s="29">
        <v>2548232</v>
      </c>
      <c r="F78" s="29">
        <v>2548232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2"/>
      <c r="C79" s="44" t="s">
        <v>366</v>
      </c>
      <c r="D79" s="9" t="s">
        <v>322</v>
      </c>
      <c r="E79" s="24">
        <f>SUM(E55/E78)</f>
        <v>0.7131422884572519</v>
      </c>
      <c r="F79" s="24">
        <f>F55/F78</f>
        <v>0.6466781674510014</v>
      </c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2.5">
      <c r="A80" s="4"/>
      <c r="B80" s="2"/>
      <c r="C80" s="44" t="s">
        <v>323</v>
      </c>
      <c r="D80" s="9" t="s">
        <v>324</v>
      </c>
      <c r="E80" s="29"/>
      <c r="F80" s="2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B81" s="1"/>
      <c r="C81" s="2" t="s">
        <v>325</v>
      </c>
      <c r="D81" s="9" t="s">
        <v>326</v>
      </c>
      <c r="E81" s="49"/>
      <c r="F81" s="4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4"/>
      <c r="F82" s="4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6.25" customHeight="1">
      <c r="A83" s="4"/>
      <c r="B83" s="4" t="s">
        <v>163</v>
      </c>
      <c r="C83" s="284" t="s">
        <v>164</v>
      </c>
      <c r="D83" s="284"/>
      <c r="E83" s="285" t="s">
        <v>504</v>
      </c>
      <c r="F83" s="285"/>
      <c r="G83" s="4"/>
      <c r="H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4" t="s">
        <v>551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51"/>
      <c r="F85" s="5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 ht="12.75">
      <c r="E86" s="45"/>
      <c r="F86" s="46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0:25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 ht="12.75">
      <c r="E90" s="70"/>
      <c r="F90" s="7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6" ht="12.75">
      <c r="E91" s="70"/>
      <c r="F91" s="70"/>
    </row>
  </sheetData>
  <sheetProtection/>
  <mergeCells count="5">
    <mergeCell ref="B8:F8"/>
    <mergeCell ref="B9:F9"/>
    <mergeCell ref="B10:F10"/>
    <mergeCell ref="C83:D83"/>
    <mergeCell ref="E83:F83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34">
      <selection activeCell="J64" sqref="J64"/>
    </sheetView>
  </sheetViews>
  <sheetFormatPr defaultColWidth="9.140625" defaultRowHeight="12.75"/>
  <cols>
    <col min="1" max="1" width="36.00390625" style="121" customWidth="1"/>
    <col min="2" max="2" width="8.8515625" style="121" customWidth="1"/>
    <col min="3" max="3" width="9.140625" style="121" customWidth="1"/>
    <col min="4" max="4" width="4.140625" style="121" customWidth="1"/>
    <col min="5" max="5" width="7.8515625" style="121" customWidth="1"/>
    <col min="6" max="6" width="3.57421875" style="121" customWidth="1"/>
    <col min="7" max="7" width="8.8515625" style="121" customWidth="1"/>
    <col min="8" max="8" width="3.8515625" style="121" customWidth="1"/>
    <col min="9" max="9" width="11.140625" style="121" customWidth="1"/>
    <col min="10" max="10" width="3.57421875" style="121" customWidth="1"/>
    <col min="11" max="11" width="10.28125" style="121" customWidth="1"/>
    <col min="12" max="12" width="3.7109375" style="121" customWidth="1"/>
    <col min="13" max="13" width="9.7109375" style="121" customWidth="1"/>
    <col min="14" max="14" width="3.7109375" style="121" customWidth="1"/>
    <col min="15" max="15" width="9.140625" style="121" customWidth="1"/>
    <col min="16" max="16" width="3.8515625" style="121" customWidth="1"/>
    <col min="17" max="17" width="8.8515625" style="120" customWidth="1"/>
    <col min="18" max="16384" width="9.140625" style="122" customWidth="1"/>
  </cols>
  <sheetData>
    <row r="1" ht="12.75">
      <c r="A1" s="120" t="s">
        <v>447</v>
      </c>
    </row>
    <row r="2" ht="12.75">
      <c r="A2" s="120" t="s">
        <v>448</v>
      </c>
    </row>
    <row r="3" ht="12.75">
      <c r="A3" s="120" t="s">
        <v>449</v>
      </c>
    </row>
    <row r="4" ht="12.75">
      <c r="A4" s="120" t="s">
        <v>450</v>
      </c>
    </row>
    <row r="5" ht="12.75">
      <c r="A5" s="120" t="s">
        <v>330</v>
      </c>
    </row>
    <row r="6" ht="12.75">
      <c r="A6" s="120" t="s">
        <v>441</v>
      </c>
    </row>
    <row r="7" spans="1:19" s="130" customFormat="1" ht="12.75">
      <c r="A7" s="120"/>
      <c r="B7" s="120"/>
      <c r="C7" s="120"/>
      <c r="D7" s="120"/>
      <c r="E7" s="123"/>
      <c r="F7" s="120"/>
      <c r="G7" s="124"/>
      <c r="H7" s="120"/>
      <c r="I7" s="120"/>
      <c r="J7" s="120"/>
      <c r="K7" s="124"/>
      <c r="L7" s="120"/>
      <c r="M7" s="125"/>
      <c r="N7" s="126"/>
      <c r="O7" s="127"/>
      <c r="P7" s="128"/>
      <c r="Q7" s="127"/>
      <c r="R7" s="129"/>
      <c r="S7" s="129"/>
    </row>
    <row r="8" spans="1:19" s="130" customFormat="1" ht="12.75">
      <c r="A8" s="222" t="s">
        <v>614</v>
      </c>
      <c r="B8" s="120"/>
      <c r="C8" s="120"/>
      <c r="D8" s="120"/>
      <c r="E8" s="123"/>
      <c r="F8" s="120"/>
      <c r="G8" s="124"/>
      <c r="H8" s="120"/>
      <c r="I8" s="120"/>
      <c r="J8" s="120"/>
      <c r="K8" s="124"/>
      <c r="L8" s="120"/>
      <c r="M8" s="131"/>
      <c r="N8" s="126"/>
      <c r="O8" s="127"/>
      <c r="P8" s="128"/>
      <c r="Q8" s="127"/>
      <c r="R8" s="129"/>
      <c r="S8" s="129"/>
    </row>
    <row r="9" spans="1:19" s="130" customFormat="1" ht="12.75">
      <c r="A9" s="120"/>
      <c r="B9" s="120"/>
      <c r="C9" s="120"/>
      <c r="D9" s="120"/>
      <c r="E9" s="123"/>
      <c r="F9" s="120"/>
      <c r="G9" s="124"/>
      <c r="H9" s="120"/>
      <c r="I9" s="120"/>
      <c r="J9" s="120"/>
      <c r="K9" s="124"/>
      <c r="L9" s="120"/>
      <c r="M9" s="131"/>
      <c r="N9" s="126"/>
      <c r="O9" s="127"/>
      <c r="P9" s="128"/>
      <c r="Q9" s="127"/>
      <c r="R9" s="129"/>
      <c r="S9" s="129"/>
    </row>
    <row r="10" spans="1:19" s="130" customFormat="1" ht="12.75">
      <c r="A10" s="400" t="s">
        <v>451</v>
      </c>
      <c r="B10" s="401"/>
      <c r="C10" s="402"/>
      <c r="D10" s="379" t="s">
        <v>1</v>
      </c>
      <c r="E10" s="412" t="s">
        <v>118</v>
      </c>
      <c r="F10" s="379" t="s">
        <v>1</v>
      </c>
      <c r="G10" s="394" t="s">
        <v>452</v>
      </c>
      <c r="H10" s="379" t="s">
        <v>1</v>
      </c>
      <c r="I10" s="382" t="s">
        <v>453</v>
      </c>
      <c r="J10" s="379" t="s">
        <v>1</v>
      </c>
      <c r="K10" s="394" t="s">
        <v>454</v>
      </c>
      <c r="L10" s="379" t="s">
        <v>1</v>
      </c>
      <c r="M10" s="391" t="s">
        <v>120</v>
      </c>
      <c r="N10" s="379" t="s">
        <v>1</v>
      </c>
      <c r="O10" s="406" t="s">
        <v>455</v>
      </c>
      <c r="P10" s="379" t="s">
        <v>1</v>
      </c>
      <c r="Q10" s="409" t="s">
        <v>127</v>
      </c>
      <c r="R10" s="129"/>
      <c r="S10" s="129"/>
    </row>
    <row r="11" spans="1:19" s="130" customFormat="1" ht="12.75">
      <c r="A11" s="403" t="s">
        <v>456</v>
      </c>
      <c r="B11" s="371" t="s">
        <v>457</v>
      </c>
      <c r="C11" s="382" t="s">
        <v>458</v>
      </c>
      <c r="D11" s="380"/>
      <c r="E11" s="413"/>
      <c r="F11" s="380"/>
      <c r="G11" s="395"/>
      <c r="H11" s="380"/>
      <c r="I11" s="383"/>
      <c r="J11" s="380"/>
      <c r="K11" s="395"/>
      <c r="L11" s="380"/>
      <c r="M11" s="392"/>
      <c r="N11" s="380"/>
      <c r="O11" s="407"/>
      <c r="P11" s="380"/>
      <c r="Q11" s="410"/>
      <c r="R11" s="129"/>
      <c r="S11" s="129"/>
    </row>
    <row r="12" spans="1:19" s="130" customFormat="1" ht="12.75">
      <c r="A12" s="404"/>
      <c r="B12" s="372"/>
      <c r="C12" s="383"/>
      <c r="D12" s="380"/>
      <c r="E12" s="413"/>
      <c r="F12" s="380"/>
      <c r="G12" s="395"/>
      <c r="H12" s="380"/>
      <c r="I12" s="383"/>
      <c r="J12" s="380"/>
      <c r="K12" s="395"/>
      <c r="L12" s="380"/>
      <c r="M12" s="392"/>
      <c r="N12" s="380"/>
      <c r="O12" s="407"/>
      <c r="P12" s="380"/>
      <c r="Q12" s="410"/>
      <c r="R12" s="129"/>
      <c r="S12" s="129"/>
    </row>
    <row r="13" spans="1:19" s="130" customFormat="1" ht="12.75">
      <c r="A13" s="405"/>
      <c r="B13" s="373"/>
      <c r="C13" s="384"/>
      <c r="D13" s="380"/>
      <c r="E13" s="414"/>
      <c r="F13" s="380"/>
      <c r="G13" s="396"/>
      <c r="H13" s="380"/>
      <c r="I13" s="384"/>
      <c r="J13" s="380"/>
      <c r="K13" s="396"/>
      <c r="L13" s="380"/>
      <c r="M13" s="393"/>
      <c r="N13" s="380"/>
      <c r="O13" s="408"/>
      <c r="P13" s="380"/>
      <c r="Q13" s="411"/>
      <c r="R13" s="129"/>
      <c r="S13" s="129"/>
    </row>
    <row r="14" spans="1:19" s="130" customFormat="1" ht="12.75">
      <c r="A14" s="397">
        <v>1</v>
      </c>
      <c r="B14" s="398"/>
      <c r="C14" s="399"/>
      <c r="D14" s="381"/>
      <c r="E14" s="133">
        <v>2</v>
      </c>
      <c r="F14" s="381"/>
      <c r="G14" s="134">
        <v>3</v>
      </c>
      <c r="H14" s="381"/>
      <c r="I14" s="132">
        <v>4</v>
      </c>
      <c r="J14" s="381"/>
      <c r="K14" s="134">
        <v>5</v>
      </c>
      <c r="L14" s="381"/>
      <c r="M14" s="135">
        <v>6</v>
      </c>
      <c r="N14" s="381"/>
      <c r="O14" s="134">
        <v>7</v>
      </c>
      <c r="P14" s="381"/>
      <c r="Q14" s="134">
        <v>8</v>
      </c>
      <c r="R14" s="129"/>
      <c r="S14" s="129"/>
    </row>
    <row r="15" spans="1:19" s="130" customFormat="1" ht="12.75">
      <c r="A15" s="136" t="s">
        <v>327</v>
      </c>
      <c r="B15" s="136"/>
      <c r="C15" s="137"/>
      <c r="D15" s="138">
        <v>601</v>
      </c>
      <c r="E15" s="139"/>
      <c r="F15" s="138">
        <v>612</v>
      </c>
      <c r="G15" s="140"/>
      <c r="H15" s="138">
        <v>623</v>
      </c>
      <c r="I15" s="141"/>
      <c r="J15" s="138">
        <v>634</v>
      </c>
      <c r="K15" s="140"/>
      <c r="L15" s="138">
        <v>645</v>
      </c>
      <c r="M15" s="142"/>
      <c r="N15" s="138">
        <v>656</v>
      </c>
      <c r="O15" s="143"/>
      <c r="P15" s="138">
        <v>667</v>
      </c>
      <c r="Q15" s="144"/>
      <c r="R15" s="129"/>
      <c r="S15" s="129"/>
    </row>
    <row r="16" spans="1:19" s="130" customFormat="1" ht="12.75">
      <c r="A16" s="145" t="s">
        <v>38</v>
      </c>
      <c r="B16" s="145"/>
      <c r="C16" s="145"/>
      <c r="D16" s="253">
        <v>602</v>
      </c>
      <c r="E16" s="271"/>
      <c r="F16" s="253">
        <v>613</v>
      </c>
      <c r="G16" s="272"/>
      <c r="H16" s="253">
        <v>624</v>
      </c>
      <c r="I16" s="145"/>
      <c r="J16" s="253">
        <v>635</v>
      </c>
      <c r="K16" s="272"/>
      <c r="L16" s="253">
        <v>646</v>
      </c>
      <c r="M16" s="273"/>
      <c r="N16" s="253">
        <v>657</v>
      </c>
      <c r="O16" s="274"/>
      <c r="P16" s="253">
        <v>668</v>
      </c>
      <c r="Q16" s="274"/>
      <c r="R16" s="129"/>
      <c r="S16" s="129"/>
    </row>
    <row r="17" spans="1:19" s="130" customFormat="1" ht="14.25" customHeight="1">
      <c r="A17" s="280" t="s">
        <v>597</v>
      </c>
      <c r="B17" s="268" t="s">
        <v>559</v>
      </c>
      <c r="C17" s="268" t="s">
        <v>558</v>
      </c>
      <c r="D17" s="202"/>
      <c r="E17" s="270">
        <v>28971</v>
      </c>
      <c r="F17" s="202"/>
      <c r="G17" s="270">
        <v>1.7018</v>
      </c>
      <c r="H17" s="202"/>
      <c r="I17" s="269">
        <v>49302.12</v>
      </c>
      <c r="J17" s="202"/>
      <c r="K17" s="270">
        <v>0.2627</v>
      </c>
      <c r="L17" s="202"/>
      <c r="M17" s="269">
        <v>7610.68</v>
      </c>
      <c r="N17" s="202"/>
      <c r="O17" s="270">
        <v>0.183408</v>
      </c>
      <c r="P17" s="202"/>
      <c r="Q17" s="270">
        <v>0.455065</v>
      </c>
      <c r="R17" s="129"/>
      <c r="S17" s="129"/>
    </row>
    <row r="18" spans="1:19" s="130" customFormat="1" ht="15.75" customHeight="1">
      <c r="A18" s="280" t="s">
        <v>598</v>
      </c>
      <c r="B18" s="268" t="s">
        <v>561</v>
      </c>
      <c r="C18" s="268" t="s">
        <v>560</v>
      </c>
      <c r="D18" s="202"/>
      <c r="E18" s="270">
        <v>7815</v>
      </c>
      <c r="F18" s="202"/>
      <c r="G18" s="270">
        <v>0.8182</v>
      </c>
      <c r="H18" s="202"/>
      <c r="I18" s="269">
        <v>6394.47</v>
      </c>
      <c r="J18" s="202"/>
      <c r="K18" s="270">
        <v>0.0929</v>
      </c>
      <c r="L18" s="202"/>
      <c r="M18" s="270">
        <v>726.01</v>
      </c>
      <c r="N18" s="202"/>
      <c r="O18" s="270">
        <v>0.008469</v>
      </c>
      <c r="P18" s="202"/>
      <c r="Q18" s="270">
        <v>0.04341</v>
      </c>
      <c r="R18" s="129"/>
      <c r="S18" s="129"/>
    </row>
    <row r="19" spans="1:19" s="130" customFormat="1" ht="14.25" customHeight="1">
      <c r="A19" s="280" t="s">
        <v>598</v>
      </c>
      <c r="B19" s="268" t="s">
        <v>559</v>
      </c>
      <c r="C19" s="268" t="s">
        <v>560</v>
      </c>
      <c r="D19" s="202"/>
      <c r="E19" s="270">
        <v>41540</v>
      </c>
      <c r="F19" s="202"/>
      <c r="G19" s="270">
        <v>1.4604</v>
      </c>
      <c r="H19" s="202"/>
      <c r="I19" s="269">
        <v>60663.12</v>
      </c>
      <c r="J19" s="202"/>
      <c r="K19" s="270">
        <v>0.0929</v>
      </c>
      <c r="L19" s="202"/>
      <c r="M19" s="269">
        <v>3859.07</v>
      </c>
      <c r="N19" s="202"/>
      <c r="O19" s="270">
        <v>0.045017</v>
      </c>
      <c r="P19" s="202"/>
      <c r="Q19" s="270">
        <v>0.230745</v>
      </c>
      <c r="R19" s="129"/>
      <c r="S19" s="129"/>
    </row>
    <row r="20" spans="1:19" s="130" customFormat="1" ht="22.5">
      <c r="A20" s="280" t="s">
        <v>599</v>
      </c>
      <c r="B20" s="268" t="s">
        <v>559</v>
      </c>
      <c r="C20" s="268" t="s">
        <v>562</v>
      </c>
      <c r="D20" s="202"/>
      <c r="E20" s="270">
        <v>15723</v>
      </c>
      <c r="F20" s="202"/>
      <c r="G20" s="270">
        <v>1.5275</v>
      </c>
      <c r="H20" s="202"/>
      <c r="I20" s="269">
        <v>24016.8</v>
      </c>
      <c r="J20" s="202"/>
      <c r="K20" s="270">
        <v>0.272</v>
      </c>
      <c r="L20" s="202"/>
      <c r="M20" s="269">
        <v>4276.66</v>
      </c>
      <c r="N20" s="202"/>
      <c r="O20" s="270">
        <v>0.078425</v>
      </c>
      <c r="P20" s="202"/>
      <c r="Q20" s="270">
        <v>0.255714</v>
      </c>
      <c r="R20" s="129"/>
      <c r="S20" s="129"/>
    </row>
    <row r="21" spans="1:19" s="130" customFormat="1" ht="22.5">
      <c r="A21" s="280" t="s">
        <v>600</v>
      </c>
      <c r="B21" s="268" t="s">
        <v>561</v>
      </c>
      <c r="C21" s="268" t="s">
        <v>563</v>
      </c>
      <c r="D21" s="202"/>
      <c r="E21" s="270">
        <v>1708</v>
      </c>
      <c r="F21" s="202"/>
      <c r="G21" s="270">
        <v>0.9296</v>
      </c>
      <c r="H21" s="202"/>
      <c r="I21" s="269">
        <v>1587.8</v>
      </c>
      <c r="J21" s="202"/>
      <c r="K21" s="270">
        <v>0.1292</v>
      </c>
      <c r="L21" s="202"/>
      <c r="M21" s="270">
        <v>220.67</v>
      </c>
      <c r="N21" s="202"/>
      <c r="O21" s="270">
        <v>0.004438</v>
      </c>
      <c r="P21" s="202"/>
      <c r="Q21" s="270">
        <v>0.013195</v>
      </c>
      <c r="R21" s="129"/>
      <c r="S21" s="129"/>
    </row>
    <row r="22" spans="1:19" s="130" customFormat="1" ht="22.5">
      <c r="A22" s="280" t="s">
        <v>600</v>
      </c>
      <c r="B22" s="268" t="s">
        <v>559</v>
      </c>
      <c r="C22" s="268" t="s">
        <v>563</v>
      </c>
      <c r="D22" s="202"/>
      <c r="E22" s="270">
        <v>30499</v>
      </c>
      <c r="F22" s="202"/>
      <c r="G22" s="270">
        <v>1.5335</v>
      </c>
      <c r="H22" s="202"/>
      <c r="I22" s="269">
        <v>46768.75</v>
      </c>
      <c r="J22" s="202"/>
      <c r="K22" s="270">
        <v>0.1292</v>
      </c>
      <c r="L22" s="202"/>
      <c r="M22" s="269">
        <v>3940.47</v>
      </c>
      <c r="N22" s="202"/>
      <c r="O22" s="270">
        <v>0.079245</v>
      </c>
      <c r="P22" s="202"/>
      <c r="Q22" s="270">
        <v>0.235612</v>
      </c>
      <c r="R22" s="129"/>
      <c r="S22" s="129"/>
    </row>
    <row r="23" spans="1:19" s="130" customFormat="1" ht="22.5">
      <c r="A23" s="280" t="s">
        <v>601</v>
      </c>
      <c r="B23" s="268" t="s">
        <v>559</v>
      </c>
      <c r="C23" s="268" t="s">
        <v>564</v>
      </c>
      <c r="D23" s="202"/>
      <c r="E23" s="270">
        <v>17198</v>
      </c>
      <c r="F23" s="202"/>
      <c r="G23" s="270">
        <v>1.6683</v>
      </c>
      <c r="H23" s="202"/>
      <c r="I23" s="269">
        <v>28692.21</v>
      </c>
      <c r="J23" s="202"/>
      <c r="K23" s="270">
        <v>0.4364</v>
      </c>
      <c r="L23" s="202"/>
      <c r="M23" s="269">
        <v>7505.21</v>
      </c>
      <c r="N23" s="202"/>
      <c r="O23" s="270">
        <v>0.055267</v>
      </c>
      <c r="P23" s="202"/>
      <c r="Q23" s="270">
        <v>0.448759</v>
      </c>
      <c r="R23" s="129"/>
      <c r="S23" s="129"/>
    </row>
    <row r="24" spans="1:19" s="130" customFormat="1" ht="22.5">
      <c r="A24" s="280" t="s">
        <v>601</v>
      </c>
      <c r="B24" s="268" t="s">
        <v>561</v>
      </c>
      <c r="C24" s="268" t="s">
        <v>564</v>
      </c>
      <c r="D24" s="202"/>
      <c r="E24" s="270">
        <v>1000</v>
      </c>
      <c r="F24" s="202"/>
      <c r="G24" s="270">
        <v>1.0553</v>
      </c>
      <c r="H24" s="202"/>
      <c r="I24" s="269">
        <v>1055.25</v>
      </c>
      <c r="J24" s="202"/>
      <c r="K24" s="270">
        <v>0.4364</v>
      </c>
      <c r="L24" s="202"/>
      <c r="M24" s="270">
        <v>436.4</v>
      </c>
      <c r="N24" s="202"/>
      <c r="O24" s="270">
        <v>0.003214</v>
      </c>
      <c r="P24" s="202"/>
      <c r="Q24" s="270">
        <v>0.026094</v>
      </c>
      <c r="R24" s="129"/>
      <c r="S24" s="129"/>
    </row>
    <row r="25" spans="1:19" s="130" customFormat="1" ht="22.5">
      <c r="A25" s="280" t="s">
        <v>602</v>
      </c>
      <c r="B25" s="268" t="s">
        <v>561</v>
      </c>
      <c r="C25" s="268" t="s">
        <v>565</v>
      </c>
      <c r="D25" s="202"/>
      <c r="E25" s="270">
        <v>14511</v>
      </c>
      <c r="F25" s="202"/>
      <c r="G25" s="270">
        <v>0.9431</v>
      </c>
      <c r="H25" s="202"/>
      <c r="I25" s="269">
        <v>13684.76</v>
      </c>
      <c r="J25" s="202"/>
      <c r="K25" s="270">
        <v>0.225</v>
      </c>
      <c r="L25" s="202"/>
      <c r="M25" s="269">
        <v>3264.98</v>
      </c>
      <c r="N25" s="202"/>
      <c r="O25" s="270">
        <v>0.003283</v>
      </c>
      <c r="P25" s="202"/>
      <c r="Q25" s="270">
        <v>0.195223</v>
      </c>
      <c r="R25" s="129"/>
      <c r="S25" s="129"/>
    </row>
    <row r="26" spans="1:19" s="130" customFormat="1" ht="22.5">
      <c r="A26" s="280" t="s">
        <v>602</v>
      </c>
      <c r="B26" s="268" t="s">
        <v>559</v>
      </c>
      <c r="C26" s="268" t="s">
        <v>565</v>
      </c>
      <c r="D26" s="202"/>
      <c r="E26" s="270">
        <v>10000</v>
      </c>
      <c r="F26" s="202"/>
      <c r="G26" s="270">
        <v>0.778</v>
      </c>
      <c r="H26" s="202"/>
      <c r="I26" s="269">
        <v>7780</v>
      </c>
      <c r="J26" s="202"/>
      <c r="K26" s="270">
        <v>0.225</v>
      </c>
      <c r="L26" s="202"/>
      <c r="M26" s="269">
        <v>2250</v>
      </c>
      <c r="N26" s="202"/>
      <c r="O26" s="270">
        <v>0.002263</v>
      </c>
      <c r="P26" s="202"/>
      <c r="Q26" s="270">
        <v>0.134534</v>
      </c>
      <c r="R26" s="129"/>
      <c r="S26" s="129"/>
    </row>
    <row r="27" spans="1:19" s="130" customFormat="1" ht="24.75" customHeight="1">
      <c r="A27" s="280" t="s">
        <v>603</v>
      </c>
      <c r="B27" s="268" t="s">
        <v>559</v>
      </c>
      <c r="C27" s="268" t="s">
        <v>566</v>
      </c>
      <c r="D27" s="202"/>
      <c r="E27" s="270">
        <v>40723</v>
      </c>
      <c r="F27" s="202"/>
      <c r="G27" s="270">
        <v>0.7745</v>
      </c>
      <c r="H27" s="202"/>
      <c r="I27" s="269">
        <v>31540.41</v>
      </c>
      <c r="J27" s="202"/>
      <c r="K27" s="270">
        <v>0.3607</v>
      </c>
      <c r="L27" s="202"/>
      <c r="M27" s="269">
        <v>14688.79</v>
      </c>
      <c r="N27" s="202"/>
      <c r="O27" s="270">
        <v>0.039786</v>
      </c>
      <c r="P27" s="202"/>
      <c r="Q27" s="270">
        <v>0.878287</v>
      </c>
      <c r="R27" s="129"/>
      <c r="S27" s="129"/>
    </row>
    <row r="28" spans="1:19" s="130" customFormat="1" ht="24" customHeight="1">
      <c r="A28" s="280" t="s">
        <v>603</v>
      </c>
      <c r="B28" s="268" t="s">
        <v>561</v>
      </c>
      <c r="C28" s="268" t="s">
        <v>566</v>
      </c>
      <c r="D28" s="202"/>
      <c r="E28" s="270">
        <v>1000</v>
      </c>
      <c r="F28" s="202"/>
      <c r="G28" s="270">
        <v>1.6181</v>
      </c>
      <c r="H28" s="202"/>
      <c r="I28" s="269">
        <v>1618.05</v>
      </c>
      <c r="J28" s="202"/>
      <c r="K28" s="270">
        <v>0.3607</v>
      </c>
      <c r="L28" s="202"/>
      <c r="M28" s="270">
        <v>360.7</v>
      </c>
      <c r="N28" s="202"/>
      <c r="O28" s="270">
        <v>0.000977</v>
      </c>
      <c r="P28" s="202"/>
      <c r="Q28" s="270">
        <v>0.021567</v>
      </c>
      <c r="R28" s="129"/>
      <c r="S28" s="129"/>
    </row>
    <row r="29" spans="1:19" s="130" customFormat="1" ht="22.5">
      <c r="A29" s="280" t="s">
        <v>604</v>
      </c>
      <c r="B29" s="268" t="s">
        <v>561</v>
      </c>
      <c r="C29" s="268" t="s">
        <v>567</v>
      </c>
      <c r="D29" s="202"/>
      <c r="E29" s="270">
        <v>5258</v>
      </c>
      <c r="F29" s="202"/>
      <c r="G29" s="270">
        <v>0.8724</v>
      </c>
      <c r="H29" s="202"/>
      <c r="I29" s="269">
        <v>4586.95</v>
      </c>
      <c r="J29" s="202"/>
      <c r="K29" s="270">
        <v>0.2015</v>
      </c>
      <c r="L29" s="202"/>
      <c r="M29" s="269">
        <v>1059.49</v>
      </c>
      <c r="N29" s="202"/>
      <c r="O29" s="270">
        <v>0.001365</v>
      </c>
      <c r="P29" s="202"/>
      <c r="Q29" s="270">
        <v>0.06335</v>
      </c>
      <c r="R29" s="129"/>
      <c r="S29" s="129"/>
    </row>
    <row r="30" spans="1:19" s="130" customFormat="1" ht="22.5">
      <c r="A30" s="280" t="s">
        <v>604</v>
      </c>
      <c r="B30" s="268" t="s">
        <v>559</v>
      </c>
      <c r="C30" s="268" t="s">
        <v>567</v>
      </c>
      <c r="D30" s="202"/>
      <c r="E30" s="270">
        <v>13000</v>
      </c>
      <c r="F30" s="202"/>
      <c r="G30" s="270">
        <v>0.9034</v>
      </c>
      <c r="H30" s="202"/>
      <c r="I30" s="269">
        <v>11744</v>
      </c>
      <c r="J30" s="202"/>
      <c r="K30" s="270">
        <v>0.2015</v>
      </c>
      <c r="L30" s="202"/>
      <c r="M30" s="269">
        <v>2619.5</v>
      </c>
      <c r="N30" s="202"/>
      <c r="O30" s="270">
        <v>0.003375</v>
      </c>
      <c r="P30" s="202"/>
      <c r="Q30" s="270">
        <v>0.156628</v>
      </c>
      <c r="R30" s="129"/>
      <c r="S30" s="129"/>
    </row>
    <row r="31" spans="1:19" s="130" customFormat="1" ht="12.75">
      <c r="A31" s="280" t="s">
        <v>605</v>
      </c>
      <c r="B31" s="268" t="s">
        <v>561</v>
      </c>
      <c r="C31" s="268" t="s">
        <v>568</v>
      </c>
      <c r="D31" s="202"/>
      <c r="E31" s="270">
        <v>2000</v>
      </c>
      <c r="F31" s="202"/>
      <c r="G31" s="270">
        <v>0.7035</v>
      </c>
      <c r="H31" s="202"/>
      <c r="I31" s="269">
        <v>1407</v>
      </c>
      <c r="J31" s="202"/>
      <c r="K31" s="270">
        <v>0</v>
      </c>
      <c r="L31" s="202"/>
      <c r="M31" s="270">
        <v>0</v>
      </c>
      <c r="N31" s="202"/>
      <c r="O31" s="270">
        <v>0.032935</v>
      </c>
      <c r="P31" s="202"/>
      <c r="Q31" s="270">
        <v>0</v>
      </c>
      <c r="R31" s="129"/>
      <c r="S31" s="129"/>
    </row>
    <row r="32" spans="1:19" s="130" customFormat="1" ht="12.75">
      <c r="A32" s="280" t="s">
        <v>606</v>
      </c>
      <c r="B32" s="268" t="s">
        <v>561</v>
      </c>
      <c r="C32" s="268" t="s">
        <v>569</v>
      </c>
      <c r="D32" s="202"/>
      <c r="E32" s="270">
        <v>10519</v>
      </c>
      <c r="F32" s="202"/>
      <c r="G32" s="270">
        <v>3.1234</v>
      </c>
      <c r="H32" s="202"/>
      <c r="I32" s="269">
        <v>32854.92</v>
      </c>
      <c r="J32" s="202"/>
      <c r="K32" s="270">
        <v>0.5734</v>
      </c>
      <c r="L32" s="202"/>
      <c r="M32" s="269">
        <v>6031.59</v>
      </c>
      <c r="N32" s="202"/>
      <c r="O32" s="270">
        <v>0.006871</v>
      </c>
      <c r="P32" s="202"/>
      <c r="Q32" s="270">
        <v>0.360647</v>
      </c>
      <c r="R32" s="129"/>
      <c r="S32" s="129"/>
    </row>
    <row r="33" spans="1:19" s="130" customFormat="1" ht="12.75">
      <c r="A33" s="280" t="s">
        <v>607</v>
      </c>
      <c r="B33" s="268" t="s">
        <v>559</v>
      </c>
      <c r="C33" s="268" t="s">
        <v>570</v>
      </c>
      <c r="D33" s="202"/>
      <c r="E33" s="270">
        <v>2000</v>
      </c>
      <c r="F33" s="202"/>
      <c r="G33" s="270">
        <v>1.2896</v>
      </c>
      <c r="H33" s="202"/>
      <c r="I33" s="269">
        <v>2579.12</v>
      </c>
      <c r="J33" s="202"/>
      <c r="K33" s="270">
        <v>0.9773</v>
      </c>
      <c r="L33" s="202"/>
      <c r="M33" s="269">
        <v>1954.6</v>
      </c>
      <c r="N33" s="202"/>
      <c r="O33" s="270">
        <v>0.014413</v>
      </c>
      <c r="P33" s="202"/>
      <c r="Q33" s="270">
        <v>0.116871</v>
      </c>
      <c r="R33" s="129"/>
      <c r="S33" s="129"/>
    </row>
    <row r="34" spans="1:19" s="130" customFormat="1" ht="12.75">
      <c r="A34" s="280" t="s">
        <v>608</v>
      </c>
      <c r="B34" s="268" t="s">
        <v>559</v>
      </c>
      <c r="C34" s="268" t="s">
        <v>571</v>
      </c>
      <c r="D34" s="202"/>
      <c r="E34" s="270">
        <v>1714</v>
      </c>
      <c r="F34" s="202"/>
      <c r="G34" s="270">
        <v>1.0362</v>
      </c>
      <c r="H34" s="202"/>
      <c r="I34" s="269">
        <v>1776.06</v>
      </c>
      <c r="J34" s="202"/>
      <c r="K34" s="270">
        <v>0.53</v>
      </c>
      <c r="L34" s="202"/>
      <c r="M34" s="270">
        <v>908.42</v>
      </c>
      <c r="N34" s="202"/>
      <c r="O34" s="270">
        <v>0.19985</v>
      </c>
      <c r="P34" s="202"/>
      <c r="Q34" s="270">
        <v>0.054317</v>
      </c>
      <c r="R34" s="129"/>
      <c r="S34" s="129"/>
    </row>
    <row r="35" spans="1:19" s="130" customFormat="1" ht="12.75">
      <c r="A35" s="280" t="s">
        <v>609</v>
      </c>
      <c r="B35" s="268" t="s">
        <v>561</v>
      </c>
      <c r="C35" s="268" t="s">
        <v>572</v>
      </c>
      <c r="D35" s="202"/>
      <c r="E35" s="270">
        <v>21</v>
      </c>
      <c r="F35" s="202"/>
      <c r="G35" s="269">
        <v>2505.609</v>
      </c>
      <c r="H35" s="202"/>
      <c r="I35" s="269">
        <v>52617.79</v>
      </c>
      <c r="J35" s="202"/>
      <c r="K35" s="269">
        <v>1272.1531</v>
      </c>
      <c r="L35" s="202"/>
      <c r="M35" s="269">
        <v>26715.22</v>
      </c>
      <c r="N35" s="202"/>
      <c r="O35" s="270">
        <v>0.015146</v>
      </c>
      <c r="P35" s="202"/>
      <c r="Q35" s="270">
        <v>1.597383</v>
      </c>
      <c r="R35" s="129"/>
      <c r="S35" s="129"/>
    </row>
    <row r="36" spans="1:19" s="130" customFormat="1" ht="22.5">
      <c r="A36" s="280" t="s">
        <v>610</v>
      </c>
      <c r="B36" s="268" t="s">
        <v>559</v>
      </c>
      <c r="C36" s="268" t="s">
        <v>573</v>
      </c>
      <c r="D36" s="202"/>
      <c r="E36" s="270">
        <v>37883</v>
      </c>
      <c r="F36" s="202"/>
      <c r="G36" s="270">
        <v>0.514</v>
      </c>
      <c r="H36" s="202"/>
      <c r="I36" s="269">
        <v>19473.43</v>
      </c>
      <c r="J36" s="202"/>
      <c r="K36" s="270">
        <v>0.0281</v>
      </c>
      <c r="L36" s="202"/>
      <c r="M36" s="269">
        <v>1064.51</v>
      </c>
      <c r="N36" s="202"/>
      <c r="O36" s="270">
        <v>0.00997</v>
      </c>
      <c r="P36" s="202"/>
      <c r="Q36" s="270">
        <v>0.06365</v>
      </c>
      <c r="R36" s="129"/>
      <c r="S36" s="129"/>
    </row>
    <row r="37" spans="1:19" s="130" customFormat="1" ht="12.75">
      <c r="A37" s="280" t="s">
        <v>611</v>
      </c>
      <c r="B37" s="268" t="s">
        <v>559</v>
      </c>
      <c r="C37" s="268" t="s">
        <v>574</v>
      </c>
      <c r="D37" s="202"/>
      <c r="E37" s="270">
        <v>12395</v>
      </c>
      <c r="F37" s="202"/>
      <c r="G37" s="270">
        <v>0.3558</v>
      </c>
      <c r="H37" s="202"/>
      <c r="I37" s="269">
        <v>4410.5</v>
      </c>
      <c r="J37" s="202"/>
      <c r="K37" s="270">
        <v>0.0062</v>
      </c>
      <c r="L37" s="202"/>
      <c r="M37" s="270">
        <v>76.85</v>
      </c>
      <c r="N37" s="202"/>
      <c r="O37" s="270">
        <v>0.004714</v>
      </c>
      <c r="P37" s="202"/>
      <c r="Q37" s="270">
        <v>0.004595</v>
      </c>
      <c r="R37" s="129"/>
      <c r="S37" s="129"/>
    </row>
    <row r="38" spans="1:19" s="130" customFormat="1" ht="12.75">
      <c r="A38" s="280" t="s">
        <v>611</v>
      </c>
      <c r="B38" s="268" t="s">
        <v>561</v>
      </c>
      <c r="C38" s="268" t="s">
        <v>574</v>
      </c>
      <c r="D38" s="202"/>
      <c r="E38" s="270">
        <v>16020</v>
      </c>
      <c r="F38" s="202"/>
      <c r="G38" s="270">
        <v>0.4663</v>
      </c>
      <c r="H38" s="202"/>
      <c r="I38" s="269">
        <v>7469.99</v>
      </c>
      <c r="J38" s="202"/>
      <c r="K38" s="270">
        <v>0.0062</v>
      </c>
      <c r="L38" s="202"/>
      <c r="M38" s="270">
        <v>99.32</v>
      </c>
      <c r="N38" s="202"/>
      <c r="O38" s="270">
        <v>0.006093</v>
      </c>
      <c r="P38" s="202"/>
      <c r="Q38" s="270">
        <v>0.005939</v>
      </c>
      <c r="R38" s="129"/>
      <c r="S38" s="129"/>
    </row>
    <row r="39" spans="1:19" s="130" customFormat="1" ht="12.75">
      <c r="A39" s="280" t="s">
        <v>612</v>
      </c>
      <c r="B39" s="268" t="s">
        <v>559</v>
      </c>
      <c r="C39" s="268" t="s">
        <v>575</v>
      </c>
      <c r="D39" s="202"/>
      <c r="E39" s="270">
        <v>10000</v>
      </c>
      <c r="F39" s="202"/>
      <c r="G39" s="270">
        <v>0.2365</v>
      </c>
      <c r="H39" s="202"/>
      <c r="I39" s="269">
        <v>2365</v>
      </c>
      <c r="J39" s="202"/>
      <c r="K39" s="270">
        <v>0.0273</v>
      </c>
      <c r="L39" s="202"/>
      <c r="M39" s="270">
        <v>273</v>
      </c>
      <c r="N39" s="202"/>
      <c r="O39" s="270">
        <v>0.003906</v>
      </c>
      <c r="P39" s="202"/>
      <c r="Q39" s="270">
        <v>0.016323</v>
      </c>
      <c r="R39" s="129"/>
      <c r="S39" s="129"/>
    </row>
    <row r="40" spans="1:19" s="130" customFormat="1" ht="12.75">
      <c r="A40" s="280" t="s">
        <v>612</v>
      </c>
      <c r="B40" s="268" t="s">
        <v>561</v>
      </c>
      <c r="C40" s="268" t="s">
        <v>575</v>
      </c>
      <c r="D40" s="202"/>
      <c r="E40" s="270">
        <v>23916</v>
      </c>
      <c r="F40" s="202"/>
      <c r="G40" s="270">
        <v>0.7777</v>
      </c>
      <c r="H40" s="202"/>
      <c r="I40" s="269">
        <v>18599.6</v>
      </c>
      <c r="J40" s="202"/>
      <c r="K40" s="270">
        <v>0.0273</v>
      </c>
      <c r="L40" s="202"/>
      <c r="M40" s="270">
        <v>652.91</v>
      </c>
      <c r="N40" s="202"/>
      <c r="O40" s="270">
        <v>0.009342</v>
      </c>
      <c r="P40" s="202"/>
      <c r="Q40" s="270">
        <v>0.039039</v>
      </c>
      <c r="R40" s="129"/>
      <c r="S40" s="129"/>
    </row>
    <row r="41" spans="1:19" s="130" customFormat="1" ht="12.75">
      <c r="A41" s="280" t="s">
        <v>613</v>
      </c>
      <c r="B41" s="268" t="s">
        <v>561</v>
      </c>
      <c r="C41" s="268" t="s">
        <v>576</v>
      </c>
      <c r="D41" s="202"/>
      <c r="E41" s="270">
        <v>1091</v>
      </c>
      <c r="F41" s="202"/>
      <c r="G41" s="270">
        <v>1.9079</v>
      </c>
      <c r="H41" s="202"/>
      <c r="I41" s="269">
        <v>2081.53</v>
      </c>
      <c r="J41" s="202"/>
      <c r="K41" s="270">
        <v>0.99</v>
      </c>
      <c r="L41" s="202"/>
      <c r="M41" s="269">
        <v>1080.09</v>
      </c>
      <c r="N41" s="202"/>
      <c r="O41" s="270">
        <v>0.000222</v>
      </c>
      <c r="P41" s="202"/>
      <c r="Q41" s="270">
        <v>0.064582</v>
      </c>
      <c r="R41" s="129"/>
      <c r="S41" s="129"/>
    </row>
    <row r="42" spans="1:19" s="130" customFormat="1" ht="12.75">
      <c r="A42" s="280" t="s">
        <v>613</v>
      </c>
      <c r="B42" s="268" t="s">
        <v>559</v>
      </c>
      <c r="C42" s="268" t="s">
        <v>576</v>
      </c>
      <c r="D42" s="202"/>
      <c r="E42" s="270">
        <v>85000</v>
      </c>
      <c r="F42" s="202"/>
      <c r="G42" s="270">
        <v>1.0818</v>
      </c>
      <c r="H42" s="202"/>
      <c r="I42" s="269">
        <v>91953.14</v>
      </c>
      <c r="J42" s="202"/>
      <c r="K42" s="270">
        <v>0.99</v>
      </c>
      <c r="L42" s="202"/>
      <c r="M42" s="269">
        <v>84150</v>
      </c>
      <c r="N42" s="202"/>
      <c r="O42" s="270">
        <v>0.017298</v>
      </c>
      <c r="P42" s="202"/>
      <c r="Q42" s="270">
        <v>5.03158</v>
      </c>
      <c r="R42" s="129"/>
      <c r="S42" s="129"/>
    </row>
    <row r="43" spans="1:17" s="130" customFormat="1" ht="12.75">
      <c r="A43" s="275" t="s">
        <v>39</v>
      </c>
      <c r="B43" s="275"/>
      <c r="C43" s="276"/>
      <c r="D43" s="277">
        <v>603</v>
      </c>
      <c r="E43" s="278"/>
      <c r="F43" s="277">
        <v>614</v>
      </c>
      <c r="G43" s="278"/>
      <c r="H43" s="277">
        <v>625</v>
      </c>
      <c r="I43" s="150"/>
      <c r="J43" s="277">
        <v>636</v>
      </c>
      <c r="K43" s="150"/>
      <c r="L43" s="277">
        <v>647</v>
      </c>
      <c r="M43" s="150"/>
      <c r="N43" s="277">
        <v>658</v>
      </c>
      <c r="O43" s="150"/>
      <c r="P43" s="277">
        <v>669</v>
      </c>
      <c r="Q43" s="279"/>
    </row>
    <row r="44" spans="1:19" s="130" customFormat="1" ht="14.25" customHeight="1">
      <c r="A44" s="146" t="s">
        <v>459</v>
      </c>
      <c r="B44" s="146"/>
      <c r="C44" s="151"/>
      <c r="D44" s="152">
        <v>604</v>
      </c>
      <c r="E44" s="153"/>
      <c r="F44" s="154">
        <v>615</v>
      </c>
      <c r="G44" s="151"/>
      <c r="H44" s="154">
        <v>626</v>
      </c>
      <c r="I44" s="155"/>
      <c r="J44" s="156">
        <v>637</v>
      </c>
      <c r="K44" s="149"/>
      <c r="L44" s="157">
        <v>648</v>
      </c>
      <c r="M44" s="155"/>
      <c r="N44" s="158">
        <v>659</v>
      </c>
      <c r="O44" s="149"/>
      <c r="P44" s="156">
        <v>670</v>
      </c>
      <c r="Q44" s="159"/>
      <c r="R44" s="129"/>
      <c r="S44" s="129"/>
    </row>
    <row r="45" spans="1:17" s="130" customFormat="1" ht="12.75">
      <c r="A45" s="146" t="s">
        <v>460</v>
      </c>
      <c r="B45" s="146"/>
      <c r="C45" s="160"/>
      <c r="D45" s="152">
        <v>605</v>
      </c>
      <c r="E45" s="149"/>
      <c r="F45" s="154">
        <v>616</v>
      </c>
      <c r="G45" s="161"/>
      <c r="H45" s="157">
        <v>627</v>
      </c>
      <c r="I45" s="162">
        <f>SUM(I17:I42)</f>
        <v>527022.7699999999</v>
      </c>
      <c r="J45" s="154">
        <v>638</v>
      </c>
      <c r="K45" s="163"/>
      <c r="L45" s="157">
        <v>649</v>
      </c>
      <c r="M45" s="162">
        <f>SUM(M17:M42)</f>
        <v>175825.14</v>
      </c>
      <c r="N45" s="164">
        <v>660</v>
      </c>
      <c r="O45" s="151"/>
      <c r="P45" s="157">
        <v>671</v>
      </c>
      <c r="Q45" s="165">
        <f>SUM(Q17:Q45)</f>
        <v>10.513109</v>
      </c>
    </row>
    <row r="46" spans="1:17" s="130" customFormat="1" ht="12.75">
      <c r="A46" s="146"/>
      <c r="B46" s="146"/>
      <c r="C46" s="160"/>
      <c r="D46" s="152"/>
      <c r="E46" s="121"/>
      <c r="F46" s="154"/>
      <c r="G46" s="161"/>
      <c r="H46" s="157"/>
      <c r="I46" s="162"/>
      <c r="J46" s="154"/>
      <c r="K46" s="163"/>
      <c r="L46" s="157"/>
      <c r="M46" s="162"/>
      <c r="N46" s="164"/>
      <c r="O46" s="151"/>
      <c r="P46" s="157"/>
      <c r="Q46" s="281"/>
    </row>
    <row r="47" spans="1:21" s="130" customFormat="1" ht="12.75" customHeight="1">
      <c r="A47" s="166" t="s">
        <v>461</v>
      </c>
      <c r="B47" s="166"/>
      <c r="C47" s="160"/>
      <c r="D47" s="152">
        <v>606</v>
      </c>
      <c r="E47" s="167"/>
      <c r="F47" s="154">
        <v>617</v>
      </c>
      <c r="G47" s="161"/>
      <c r="H47" s="157">
        <v>628</v>
      </c>
      <c r="I47" s="162"/>
      <c r="J47" s="154">
        <v>639</v>
      </c>
      <c r="K47" s="163"/>
      <c r="L47" s="157">
        <v>650</v>
      </c>
      <c r="M47" s="162"/>
      <c r="N47" s="164">
        <v>661</v>
      </c>
      <c r="O47" s="151"/>
      <c r="P47" s="157">
        <v>672</v>
      </c>
      <c r="Q47" s="168"/>
      <c r="R47" s="129"/>
      <c r="S47" s="129"/>
      <c r="T47" s="169"/>
      <c r="U47" s="169"/>
    </row>
    <row r="48" spans="1:21" s="130" customFormat="1" ht="12.75" customHeight="1">
      <c r="A48" s="146" t="s">
        <v>38</v>
      </c>
      <c r="B48" s="146"/>
      <c r="C48" s="160"/>
      <c r="D48" s="152">
        <v>607</v>
      </c>
      <c r="E48" s="167"/>
      <c r="F48" s="154">
        <v>618</v>
      </c>
      <c r="G48" s="161"/>
      <c r="H48" s="157">
        <v>629</v>
      </c>
      <c r="I48" s="151"/>
      <c r="J48" s="154">
        <v>640</v>
      </c>
      <c r="K48" s="163"/>
      <c r="L48" s="157">
        <v>651</v>
      </c>
      <c r="M48" s="170"/>
      <c r="N48" s="164">
        <v>662</v>
      </c>
      <c r="O48" s="151"/>
      <c r="P48" s="157">
        <v>673</v>
      </c>
      <c r="Q48" s="151"/>
      <c r="R48" s="129"/>
      <c r="S48" s="129"/>
      <c r="T48" s="169"/>
      <c r="U48" s="169"/>
    </row>
    <row r="49" spans="1:21" s="130" customFormat="1" ht="12.75">
      <c r="A49" s="146" t="s">
        <v>39</v>
      </c>
      <c r="B49" s="146"/>
      <c r="C49" s="160"/>
      <c r="D49" s="152">
        <v>608</v>
      </c>
      <c r="E49" s="151"/>
      <c r="F49" s="152">
        <v>619</v>
      </c>
      <c r="G49" s="148"/>
      <c r="H49" s="152">
        <v>630</v>
      </c>
      <c r="I49" s="171"/>
      <c r="J49" s="154">
        <v>641</v>
      </c>
      <c r="K49" s="163"/>
      <c r="L49" s="157">
        <v>652</v>
      </c>
      <c r="M49" s="171"/>
      <c r="N49" s="157">
        <v>663</v>
      </c>
      <c r="O49" s="151"/>
      <c r="P49" s="157">
        <v>674</v>
      </c>
      <c r="Q49" s="172"/>
      <c r="R49" s="129"/>
      <c r="S49" s="129"/>
      <c r="T49" s="169"/>
      <c r="U49" s="169"/>
    </row>
    <row r="50" spans="1:21" s="130" customFormat="1" ht="12.75">
      <c r="A50" s="146" t="s">
        <v>459</v>
      </c>
      <c r="B50" s="146"/>
      <c r="C50" s="160"/>
      <c r="D50" s="152">
        <v>609</v>
      </c>
      <c r="E50" s="121"/>
      <c r="F50" s="152">
        <v>620</v>
      </c>
      <c r="G50" s="121"/>
      <c r="H50" s="152">
        <v>631</v>
      </c>
      <c r="I50" s="121"/>
      <c r="J50" s="154">
        <v>642</v>
      </c>
      <c r="K50" s="121"/>
      <c r="L50" s="157">
        <v>653</v>
      </c>
      <c r="M50" s="121"/>
      <c r="N50" s="157">
        <v>664</v>
      </c>
      <c r="O50" s="121"/>
      <c r="P50" s="157">
        <v>675</v>
      </c>
      <c r="Q50" s="147"/>
      <c r="R50" s="129"/>
      <c r="S50" s="129"/>
      <c r="T50" s="169"/>
      <c r="U50" s="169"/>
    </row>
    <row r="51" spans="1:21" s="130" customFormat="1" ht="12.75">
      <c r="A51" s="173" t="s">
        <v>462</v>
      </c>
      <c r="B51" s="174"/>
      <c r="C51" s="175"/>
      <c r="D51" s="152">
        <v>610</v>
      </c>
      <c r="E51" s="176"/>
      <c r="F51" s="152">
        <v>621</v>
      </c>
      <c r="G51" s="177"/>
      <c r="H51" s="152">
        <v>632</v>
      </c>
      <c r="I51" s="178"/>
      <c r="J51" s="154">
        <v>643</v>
      </c>
      <c r="K51" s="179"/>
      <c r="L51" s="157">
        <v>654</v>
      </c>
      <c r="M51" s="180"/>
      <c r="N51" s="157">
        <v>665</v>
      </c>
      <c r="O51" s="181"/>
      <c r="P51" s="157">
        <v>676</v>
      </c>
      <c r="Q51" s="182"/>
      <c r="R51" s="169"/>
      <c r="S51" s="169"/>
      <c r="T51" s="129"/>
      <c r="U51" s="129"/>
    </row>
    <row r="52" spans="1:21" s="130" customFormat="1" ht="12.75">
      <c r="A52" s="183" t="s">
        <v>463</v>
      </c>
      <c r="B52" s="184"/>
      <c r="C52" s="184"/>
      <c r="D52" s="152">
        <v>611</v>
      </c>
      <c r="E52" s="185"/>
      <c r="F52" s="152">
        <v>622</v>
      </c>
      <c r="G52" s="186"/>
      <c r="H52" s="152">
        <v>633</v>
      </c>
      <c r="I52" s="178">
        <f>I45+I51</f>
        <v>527022.7699999999</v>
      </c>
      <c r="J52" s="154">
        <v>644</v>
      </c>
      <c r="K52" s="179"/>
      <c r="L52" s="157">
        <v>655</v>
      </c>
      <c r="M52" s="178">
        <f>M45+M51</f>
        <v>175825.14</v>
      </c>
      <c r="N52" s="157">
        <v>666</v>
      </c>
      <c r="O52" s="181"/>
      <c r="P52" s="157">
        <v>677</v>
      </c>
      <c r="Q52" s="178">
        <v>10.5131</v>
      </c>
      <c r="R52" s="169"/>
      <c r="S52" s="169"/>
      <c r="T52" s="129"/>
      <c r="U52" s="129"/>
    </row>
    <row r="53" spans="1:17" s="130" customFormat="1" ht="12.75">
      <c r="A53" s="121"/>
      <c r="B53" s="121"/>
      <c r="C53" s="121"/>
      <c r="D53" s="121"/>
      <c r="E53" s="121"/>
      <c r="F53" s="121"/>
      <c r="G53" s="121"/>
      <c r="H53" s="121"/>
      <c r="I53" s="188"/>
      <c r="J53" s="120"/>
      <c r="K53" s="120"/>
      <c r="L53" s="120"/>
      <c r="M53" s="188"/>
      <c r="N53" s="120"/>
      <c r="O53" s="120"/>
      <c r="P53" s="189"/>
      <c r="Q53" s="120"/>
    </row>
    <row r="54" spans="1:17" s="130" customFormat="1" ht="12.75">
      <c r="A54" s="190" t="s">
        <v>464</v>
      </c>
      <c r="B54" s="190"/>
      <c r="C54" s="190"/>
      <c r="D54" s="190"/>
      <c r="E54" s="190"/>
      <c r="F54" s="121"/>
      <c r="G54" s="121"/>
      <c r="H54" s="121"/>
      <c r="I54" s="121"/>
      <c r="J54" s="191" t="s">
        <v>222</v>
      </c>
      <c r="K54" s="121"/>
      <c r="L54" s="121"/>
      <c r="M54" s="350" t="s">
        <v>465</v>
      </c>
      <c r="N54" s="350"/>
      <c r="O54" s="350"/>
      <c r="P54" s="350"/>
      <c r="Q54" s="350"/>
    </row>
    <row r="55" spans="1:17" s="130" customFormat="1" ht="12.75">
      <c r="A55" s="190" t="s">
        <v>548</v>
      </c>
      <c r="B55" s="190"/>
      <c r="C55" s="190"/>
      <c r="D55" s="190" t="s">
        <v>466</v>
      </c>
      <c r="E55" s="121"/>
      <c r="F55" s="121"/>
      <c r="G55" s="121"/>
      <c r="H55" s="121"/>
      <c r="I55" s="121"/>
      <c r="J55" s="121"/>
      <c r="K55" s="190"/>
      <c r="L55" s="121"/>
      <c r="M55" s="350" t="s">
        <v>506</v>
      </c>
      <c r="N55" s="350"/>
      <c r="O55" s="350"/>
      <c r="P55" s="350"/>
      <c r="Q55" s="350"/>
    </row>
    <row r="56" spans="1:17" s="130" customFormat="1" ht="12.75">
      <c r="A56" s="120"/>
      <c r="B56" s="120"/>
      <c r="C56" s="120"/>
      <c r="D56" s="120"/>
      <c r="E56" s="123"/>
      <c r="F56" s="120"/>
      <c r="G56" s="124"/>
      <c r="H56" s="120"/>
      <c r="I56" s="120"/>
      <c r="J56" s="120"/>
      <c r="K56" s="124"/>
      <c r="L56" s="120"/>
      <c r="M56" s="125"/>
      <c r="N56" s="120"/>
      <c r="O56" s="192"/>
      <c r="P56" s="120"/>
      <c r="Q56" s="120"/>
    </row>
    <row r="57" spans="1:17" s="130" customFormat="1" ht="12.75">
      <c r="A57" s="120"/>
      <c r="B57" s="120"/>
      <c r="C57" s="121" t="s">
        <v>467</v>
      </c>
      <c r="D57" s="120"/>
      <c r="E57" s="120"/>
      <c r="F57" s="123"/>
      <c r="G57" s="120"/>
      <c r="H57" s="120"/>
      <c r="I57" s="193"/>
      <c r="J57" s="193"/>
      <c r="K57" s="124"/>
      <c r="L57" s="120"/>
      <c r="M57" s="125"/>
      <c r="N57" s="120"/>
      <c r="O57" s="121"/>
      <c r="P57" s="120"/>
      <c r="Q57" s="120"/>
    </row>
    <row r="58" spans="1:17" s="130" customFormat="1" ht="12.75">
      <c r="A58" s="120"/>
      <c r="B58" s="120"/>
      <c r="C58" s="121" t="s">
        <v>468</v>
      </c>
      <c r="D58" s="121"/>
      <c r="E58" s="121"/>
      <c r="F58" s="121"/>
      <c r="G58" s="121"/>
      <c r="H58" s="120"/>
      <c r="I58" s="120"/>
      <c r="J58" s="120"/>
      <c r="K58" s="124"/>
      <c r="L58" s="120"/>
      <c r="M58" s="125"/>
      <c r="N58" s="120"/>
      <c r="O58" s="192"/>
      <c r="P58" s="120"/>
      <c r="Q58" s="120"/>
    </row>
    <row r="59" spans="1:17" s="130" customFormat="1" ht="12.7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0"/>
    </row>
    <row r="60" spans="1:17" s="130" customFormat="1" ht="12.7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0"/>
    </row>
  </sheetData>
  <sheetProtection/>
  <mergeCells count="21">
    <mergeCell ref="H10:H14"/>
    <mergeCell ref="F10:F14"/>
    <mergeCell ref="E10:E13"/>
    <mergeCell ref="G10:G13"/>
    <mergeCell ref="M55:Q55"/>
    <mergeCell ref="O10:O13"/>
    <mergeCell ref="P10:P14"/>
    <mergeCell ref="Q10:Q13"/>
    <mergeCell ref="M54:Q54"/>
    <mergeCell ref="I10:I13"/>
    <mergeCell ref="J10:J14"/>
    <mergeCell ref="M10:M13"/>
    <mergeCell ref="N10:N14"/>
    <mergeCell ref="L10:L14"/>
    <mergeCell ref="K10:K13"/>
    <mergeCell ref="A14:C14"/>
    <mergeCell ref="A10:C10"/>
    <mergeCell ref="B11:B13"/>
    <mergeCell ref="C11:C13"/>
    <mergeCell ref="A11:A13"/>
    <mergeCell ref="D10:D14"/>
  </mergeCells>
  <printOptions/>
  <pageMargins left="0" right="0" top="0.3937007874015748" bottom="0.3937007874015748" header="0.31496062992125984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4">
      <selection activeCell="J6" sqref="J6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7" ht="12.75">
      <c r="A5" s="4" t="s">
        <v>330</v>
      </c>
      <c r="B5" s="4"/>
      <c r="F5" s="77"/>
      <c r="G5" s="77"/>
    </row>
    <row r="6" spans="1:7" ht="12.75">
      <c r="A6" s="4" t="s">
        <v>441</v>
      </c>
      <c r="B6" s="4"/>
      <c r="F6" s="77"/>
      <c r="G6" s="77"/>
    </row>
    <row r="7" spans="1:2" ht="12.75">
      <c r="A7" s="4"/>
      <c r="B7" s="4"/>
    </row>
    <row r="8" spans="1:9" ht="12.75">
      <c r="A8" s="416" t="s">
        <v>44</v>
      </c>
      <c r="B8" s="416"/>
      <c r="C8" s="416"/>
      <c r="D8" s="416"/>
      <c r="E8" s="416"/>
      <c r="F8" s="416"/>
      <c r="G8" s="416"/>
      <c r="H8" s="416"/>
      <c r="I8" s="416"/>
    </row>
    <row r="9" spans="1:9" ht="12.75">
      <c r="A9" s="416" t="s">
        <v>43</v>
      </c>
      <c r="B9" s="416"/>
      <c r="C9" s="416"/>
      <c r="D9" s="416"/>
      <c r="E9" s="416"/>
      <c r="F9" s="416"/>
      <c r="G9" s="416"/>
      <c r="H9" s="416"/>
      <c r="I9" s="416"/>
    </row>
    <row r="10" spans="2:9" ht="12.75">
      <c r="B10" s="37" t="s">
        <v>428</v>
      </c>
      <c r="C10" s="4"/>
      <c r="D10" s="4"/>
      <c r="E10" s="4"/>
      <c r="F10" s="4"/>
      <c r="G10" s="4"/>
      <c r="H10" s="4"/>
      <c r="I10" s="4"/>
    </row>
    <row r="11" spans="2:9" ht="56.25">
      <c r="B11" s="420" t="s">
        <v>0</v>
      </c>
      <c r="C11" s="421"/>
      <c r="D11" s="6" t="s">
        <v>124</v>
      </c>
      <c r="E11" s="6" t="s">
        <v>123</v>
      </c>
      <c r="F11" s="6" t="s">
        <v>125</v>
      </c>
      <c r="G11" s="105" t="s">
        <v>429</v>
      </c>
      <c r="H11" s="105" t="s">
        <v>133</v>
      </c>
      <c r="I11" s="6" t="s">
        <v>126</v>
      </c>
    </row>
    <row r="12" spans="2:9" ht="12.75">
      <c r="B12" s="418"/>
      <c r="C12" s="419"/>
      <c r="D12" s="1"/>
      <c r="E12" s="1"/>
      <c r="F12" s="1"/>
      <c r="G12" s="1"/>
      <c r="H12" s="1"/>
      <c r="I12" s="1"/>
    </row>
    <row r="13" spans="2:9" ht="12.75">
      <c r="B13" s="418"/>
      <c r="C13" s="419"/>
      <c r="D13" s="1"/>
      <c r="E13" s="1"/>
      <c r="F13" s="1"/>
      <c r="G13" s="1"/>
      <c r="H13" s="1"/>
      <c r="I13" s="1"/>
    </row>
    <row r="14" spans="2:9" ht="12.75">
      <c r="B14" s="418"/>
      <c r="C14" s="419"/>
      <c r="D14" s="1"/>
      <c r="E14" s="1"/>
      <c r="F14" s="1"/>
      <c r="G14" s="1"/>
      <c r="H14" s="1"/>
      <c r="I14" s="1"/>
    </row>
    <row r="15" spans="2:9" ht="12.75">
      <c r="B15" s="422" t="s">
        <v>132</v>
      </c>
      <c r="C15" s="423"/>
      <c r="D15" s="1"/>
      <c r="E15" s="1"/>
      <c r="F15" s="1"/>
      <c r="G15" s="1"/>
      <c r="H15" s="1"/>
      <c r="I15" s="1"/>
    </row>
    <row r="17" ht="12.75">
      <c r="B17" s="37" t="s">
        <v>430</v>
      </c>
    </row>
    <row r="18" spans="2:9" ht="45">
      <c r="B18" s="420" t="s">
        <v>0</v>
      </c>
      <c r="C18" s="421"/>
      <c r="D18" s="420" t="s">
        <v>123</v>
      </c>
      <c r="E18" s="421"/>
      <c r="F18" s="420" t="s">
        <v>125</v>
      </c>
      <c r="G18" s="421"/>
      <c r="H18" s="105" t="s">
        <v>431</v>
      </c>
      <c r="I18" s="20" t="s">
        <v>133</v>
      </c>
    </row>
    <row r="19" spans="2:9" ht="12.75">
      <c r="B19" s="418"/>
      <c r="C19" s="419"/>
      <c r="D19" s="418"/>
      <c r="E19" s="419"/>
      <c r="F19" s="418"/>
      <c r="G19" s="419"/>
      <c r="H19" s="22"/>
      <c r="I19" s="21"/>
    </row>
    <row r="20" spans="2:9" ht="12.75">
      <c r="B20" s="418"/>
      <c r="C20" s="419"/>
      <c r="D20" s="418"/>
      <c r="E20" s="419"/>
      <c r="F20" s="418"/>
      <c r="G20" s="419"/>
      <c r="H20" s="22"/>
      <c r="I20" s="21"/>
    </row>
    <row r="22" spans="1:9" ht="45.75" customHeight="1">
      <c r="A22" s="4" t="s">
        <v>163</v>
      </c>
      <c r="D22" s="110"/>
      <c r="E22" s="417" t="s">
        <v>40</v>
      </c>
      <c r="F22" s="417"/>
      <c r="G22" s="110"/>
      <c r="H22" s="415" t="s">
        <v>369</v>
      </c>
      <c r="I22" s="285"/>
    </row>
    <row r="23" spans="1:13" ht="12.75">
      <c r="A23" s="4" t="s">
        <v>548</v>
      </c>
      <c r="B23" s="4"/>
      <c r="C23" s="4"/>
      <c r="D23" s="19"/>
      <c r="E23" s="19"/>
      <c r="F23" s="417" t="s">
        <v>41</v>
      </c>
      <c r="G23" s="417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F19:G19"/>
    <mergeCell ref="B15:C15"/>
    <mergeCell ref="B18:C18"/>
    <mergeCell ref="B19:C19"/>
    <mergeCell ref="B20:C20"/>
    <mergeCell ref="B11:C11"/>
    <mergeCell ref="B12:C12"/>
    <mergeCell ref="B13:C13"/>
    <mergeCell ref="B14:C14"/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51"/>
  <sheetViews>
    <sheetView zoomScalePageLayoutView="0" workbookViewId="0" topLeftCell="A16">
      <selection activeCell="H61" sqref="H61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4.8515625" style="0" customWidth="1"/>
    <col min="4" max="4" width="9.421875" style="0" customWidth="1"/>
    <col min="5" max="5" width="13.00390625" style="0" customWidth="1"/>
    <col min="6" max="6" width="15.00390625" style="0" customWidth="1"/>
    <col min="7" max="7" width="14.7109375" style="0" customWidth="1"/>
    <col min="8" max="8" width="11.57421875" style="0" customWidth="1"/>
  </cols>
  <sheetData>
    <row r="1" spans="2:8" ht="12.75">
      <c r="B1" s="4" t="s">
        <v>446</v>
      </c>
      <c r="C1" s="4"/>
      <c r="G1" s="4"/>
      <c r="H1" s="4"/>
    </row>
    <row r="2" spans="2:8" ht="12.75">
      <c r="B2" s="4" t="s">
        <v>442</v>
      </c>
      <c r="C2" s="4"/>
      <c r="G2" s="4"/>
      <c r="H2" s="4"/>
    </row>
    <row r="3" spans="2:3" ht="12.75">
      <c r="B3" s="4" t="s">
        <v>328</v>
      </c>
      <c r="C3" s="4"/>
    </row>
    <row r="4" spans="2:3" ht="12.75">
      <c r="B4" s="101" t="s">
        <v>329</v>
      </c>
      <c r="C4" s="4"/>
    </row>
    <row r="5" spans="2:9" ht="12.75">
      <c r="B5" s="4" t="s">
        <v>330</v>
      </c>
      <c r="C5" s="4"/>
      <c r="I5" s="4"/>
    </row>
    <row r="6" spans="2:3" ht="12.75">
      <c r="B6" s="4" t="s">
        <v>441</v>
      </c>
      <c r="C6" s="4"/>
    </row>
    <row r="8" spans="2:7" ht="12.75">
      <c r="B8" s="416" t="s">
        <v>149</v>
      </c>
      <c r="C8" s="416"/>
      <c r="D8" s="416"/>
      <c r="E8" s="416"/>
      <c r="F8" s="416"/>
      <c r="G8" s="416"/>
    </row>
    <row r="9" spans="2:7" ht="13.5" customHeight="1">
      <c r="B9" s="295" t="s">
        <v>550</v>
      </c>
      <c r="C9" s="440"/>
      <c r="D9" s="440"/>
      <c r="E9" s="440"/>
      <c r="F9" s="440"/>
      <c r="G9" s="440"/>
    </row>
    <row r="11" spans="2:5" ht="12.75">
      <c r="B11" s="37" t="s">
        <v>432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5" t="s">
        <v>433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441" t="s">
        <v>59</v>
      </c>
      <c r="F19" s="441"/>
      <c r="G19" s="441"/>
    </row>
    <row r="20" spans="2:7" ht="12.75">
      <c r="B20" s="427" t="s">
        <v>434</v>
      </c>
      <c r="C20" s="428"/>
      <c r="D20" s="428"/>
      <c r="E20" s="428"/>
      <c r="F20" s="428"/>
      <c r="G20" s="429"/>
    </row>
    <row r="21" spans="2:7" ht="22.5">
      <c r="B21" s="6" t="s">
        <v>150</v>
      </c>
      <c r="C21" s="105" t="s">
        <v>158</v>
      </c>
      <c r="D21" s="442" t="s">
        <v>435</v>
      </c>
      <c r="E21" s="421"/>
      <c r="F21" s="105" t="s">
        <v>436</v>
      </c>
      <c r="G21" s="6" t="s">
        <v>156</v>
      </c>
    </row>
    <row r="22" spans="2:7" ht="11.25" customHeight="1">
      <c r="B22" s="16">
        <v>1</v>
      </c>
      <c r="C22" s="16">
        <v>2</v>
      </c>
      <c r="D22" s="443">
        <v>3</v>
      </c>
      <c r="E22" s="444"/>
      <c r="F22" s="16">
        <v>4</v>
      </c>
      <c r="G22" s="16">
        <v>5</v>
      </c>
    </row>
    <row r="23" spans="2:7" ht="12.75">
      <c r="B23" s="16">
        <v>1</v>
      </c>
      <c r="C23" s="2"/>
      <c r="D23" s="443"/>
      <c r="E23" s="444"/>
      <c r="F23" s="2"/>
      <c r="G23" s="2"/>
    </row>
    <row r="24" spans="2:7" ht="12.75">
      <c r="B24" s="16">
        <v>2</v>
      </c>
      <c r="C24" s="2"/>
      <c r="D24" s="443"/>
      <c r="E24" s="444"/>
      <c r="F24" s="2"/>
      <c r="G24" s="2"/>
    </row>
    <row r="25" spans="2:7" ht="12.75">
      <c r="B25" s="16">
        <v>3</v>
      </c>
      <c r="C25" s="2"/>
      <c r="D25" s="443"/>
      <c r="E25" s="444"/>
      <c r="F25" s="2"/>
      <c r="G25" s="2"/>
    </row>
    <row r="26" spans="2:7" ht="12.75">
      <c r="B26" s="16">
        <v>4</v>
      </c>
      <c r="C26" s="103" t="s">
        <v>437</v>
      </c>
      <c r="D26" s="443"/>
      <c r="E26" s="444"/>
      <c r="F26" s="2"/>
      <c r="G26" s="2"/>
    </row>
    <row r="27" spans="2:7" ht="12.75">
      <c r="B27" s="427" t="s">
        <v>438</v>
      </c>
      <c r="C27" s="428"/>
      <c r="D27" s="428"/>
      <c r="E27" s="428"/>
      <c r="F27" s="428"/>
      <c r="G27" s="429"/>
    </row>
    <row r="28" spans="2:7" ht="31.5" customHeight="1">
      <c r="B28" s="6" t="s">
        <v>150</v>
      </c>
      <c r="C28" s="105" t="s">
        <v>158</v>
      </c>
      <c r="D28" s="420" t="s">
        <v>153</v>
      </c>
      <c r="E28" s="421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443">
        <v>3</v>
      </c>
      <c r="E29" s="444"/>
      <c r="F29" s="16">
        <v>4</v>
      </c>
      <c r="G29" s="16">
        <v>5</v>
      </c>
    </row>
    <row r="30" spans="2:7" ht="12.75">
      <c r="B30" s="16">
        <v>1</v>
      </c>
      <c r="C30" s="2"/>
      <c r="D30" s="443"/>
      <c r="E30" s="444"/>
      <c r="F30" s="2"/>
      <c r="G30" s="2"/>
    </row>
    <row r="31" spans="2:7" ht="12.75">
      <c r="B31" s="16">
        <v>2</v>
      </c>
      <c r="C31" s="2"/>
      <c r="D31" s="443"/>
      <c r="E31" s="444"/>
      <c r="F31" s="2"/>
      <c r="G31" s="2"/>
    </row>
    <row r="32" spans="2:7" ht="12.75">
      <c r="B32" s="16">
        <v>3</v>
      </c>
      <c r="C32" s="2"/>
      <c r="D32" s="443"/>
      <c r="E32" s="444"/>
      <c r="F32" s="2"/>
      <c r="G32" s="2"/>
    </row>
    <row r="33" spans="2:7" ht="12.75">
      <c r="B33" s="16">
        <v>4</v>
      </c>
      <c r="C33" s="2" t="s">
        <v>157</v>
      </c>
      <c r="D33" s="443"/>
      <c r="E33" s="444"/>
      <c r="F33" s="2"/>
      <c r="G33" s="2"/>
    </row>
    <row r="34" spans="2:7" ht="12.75">
      <c r="B34" s="427" t="s">
        <v>439</v>
      </c>
      <c r="C34" s="429"/>
      <c r="D34" s="418"/>
      <c r="E34" s="419"/>
      <c r="F34" s="1"/>
      <c r="G34" s="1"/>
    </row>
    <row r="36" spans="2:7" ht="12.75">
      <c r="B36" s="37" t="s">
        <v>440</v>
      </c>
      <c r="E36" s="441" t="s">
        <v>549</v>
      </c>
      <c r="F36" s="441"/>
      <c r="G36" s="441"/>
    </row>
    <row r="37" spans="2:8" ht="12.75">
      <c r="B37" s="451" t="s">
        <v>159</v>
      </c>
      <c r="C37" s="452"/>
      <c r="D37" s="453"/>
      <c r="E37" s="445" t="s">
        <v>160</v>
      </c>
      <c r="F37" s="445"/>
      <c r="G37" s="445" t="s">
        <v>161</v>
      </c>
      <c r="H37" s="445"/>
    </row>
    <row r="38" spans="2:8" ht="12.75">
      <c r="B38" s="446" t="s">
        <v>497</v>
      </c>
      <c r="C38" s="327"/>
      <c r="D38" s="328"/>
      <c r="E38" s="449">
        <v>0</v>
      </c>
      <c r="F38" s="450"/>
      <c r="G38" s="446" t="s">
        <v>503</v>
      </c>
      <c r="H38" s="328"/>
    </row>
    <row r="39" spans="2:8" ht="12.75">
      <c r="B39" s="436" t="s">
        <v>498</v>
      </c>
      <c r="C39" s="433"/>
      <c r="D39" s="434"/>
      <c r="E39" s="439">
        <v>2170.51</v>
      </c>
      <c r="F39" s="439"/>
      <c r="G39" s="424" t="s">
        <v>443</v>
      </c>
      <c r="H39" s="426"/>
    </row>
    <row r="40" spans="2:8" ht="12.75">
      <c r="B40" s="424" t="s">
        <v>499</v>
      </c>
      <c r="C40" s="433"/>
      <c r="D40" s="434"/>
      <c r="E40" s="447">
        <v>750</v>
      </c>
      <c r="F40" s="448"/>
      <c r="G40" s="424" t="s">
        <v>444</v>
      </c>
      <c r="H40" s="426"/>
    </row>
    <row r="41" spans="2:8" ht="12.75">
      <c r="B41" s="424" t="s">
        <v>500</v>
      </c>
      <c r="C41" s="433"/>
      <c r="D41" s="434"/>
      <c r="E41" s="439">
        <v>9920.4</v>
      </c>
      <c r="F41" s="439"/>
      <c r="G41" s="424" t="s">
        <v>445</v>
      </c>
      <c r="H41" s="426"/>
    </row>
    <row r="42" spans="2:8" ht="12.75">
      <c r="B42" s="424" t="s">
        <v>501</v>
      </c>
      <c r="C42" s="425"/>
      <c r="D42" s="426"/>
      <c r="E42" s="447"/>
      <c r="F42" s="448"/>
      <c r="G42" s="424" t="s">
        <v>488</v>
      </c>
      <c r="H42" s="426"/>
    </row>
    <row r="43" spans="2:8" ht="12.75">
      <c r="B43" s="117" t="s">
        <v>502</v>
      </c>
      <c r="C43" s="118"/>
      <c r="D43" s="119"/>
      <c r="E43" s="447">
        <v>2000</v>
      </c>
      <c r="F43" s="448"/>
      <c r="G43" s="424" t="s">
        <v>489</v>
      </c>
      <c r="H43" s="426"/>
    </row>
    <row r="44" spans="2:8" ht="12.75">
      <c r="B44" s="436" t="s">
        <v>162</v>
      </c>
      <c r="C44" s="433"/>
      <c r="D44" s="434"/>
      <c r="E44" s="439">
        <f>E39+E40+E41+E43+E38</f>
        <v>14840.91</v>
      </c>
      <c r="F44" s="439"/>
      <c r="G44" s="432"/>
      <c r="H44" s="432"/>
    </row>
    <row r="45" spans="2:8" ht="12.75">
      <c r="B45" s="418"/>
      <c r="C45" s="437"/>
      <c r="D45" s="419"/>
      <c r="E45" s="438"/>
      <c r="F45" s="438"/>
      <c r="G45" s="430"/>
      <c r="H45" s="431"/>
    </row>
    <row r="46" spans="7:8" ht="12.75">
      <c r="G46" s="5" t="s">
        <v>7</v>
      </c>
      <c r="H46" s="5"/>
    </row>
    <row r="47" spans="6:8" ht="12.75">
      <c r="F47" s="4"/>
      <c r="G47" s="5" t="s">
        <v>506</v>
      </c>
      <c r="H47" s="5"/>
    </row>
    <row r="48" spans="2:8" ht="12.75">
      <c r="B48" s="101" t="s">
        <v>163</v>
      </c>
      <c r="D48" s="435" t="s">
        <v>40</v>
      </c>
      <c r="E48" s="435"/>
      <c r="F48" s="115"/>
      <c r="G48" s="116"/>
      <c r="H48" s="116"/>
    </row>
    <row r="49" spans="2:8" ht="12.75">
      <c r="B49" s="4" t="s">
        <v>548</v>
      </c>
      <c r="C49" s="4"/>
      <c r="D49" s="114"/>
      <c r="E49" s="114"/>
      <c r="F49" s="114"/>
      <c r="G49" s="114"/>
      <c r="H49" s="114"/>
    </row>
    <row r="50" spans="3:4" ht="12.75">
      <c r="C50" s="4"/>
      <c r="D50" s="11" t="s">
        <v>8</v>
      </c>
    </row>
    <row r="51" spans="2:3" ht="12.75">
      <c r="B51" s="4"/>
      <c r="C51" s="4"/>
    </row>
  </sheetData>
  <sheetProtection/>
  <mergeCells count="47">
    <mergeCell ref="D30:E30"/>
    <mergeCell ref="D33:E33"/>
    <mergeCell ref="B39:D39"/>
    <mergeCell ref="B34:C34"/>
    <mergeCell ref="D34:E34"/>
    <mergeCell ref="B37:D37"/>
    <mergeCell ref="E36:G36"/>
    <mergeCell ref="D26:E26"/>
    <mergeCell ref="E38:F38"/>
    <mergeCell ref="G38:H38"/>
    <mergeCell ref="G37:H37"/>
    <mergeCell ref="E43:F43"/>
    <mergeCell ref="E41:F41"/>
    <mergeCell ref="E42:F42"/>
    <mergeCell ref="E39:F39"/>
    <mergeCell ref="G40:H40"/>
    <mergeCell ref="D31:E31"/>
    <mergeCell ref="D22:E22"/>
    <mergeCell ref="D23:E23"/>
    <mergeCell ref="B40:D40"/>
    <mergeCell ref="E37:F37"/>
    <mergeCell ref="B38:D38"/>
    <mergeCell ref="D24:E24"/>
    <mergeCell ref="E40:F40"/>
    <mergeCell ref="D32:E32"/>
    <mergeCell ref="D29:E29"/>
    <mergeCell ref="D25:E25"/>
    <mergeCell ref="D48:E48"/>
    <mergeCell ref="B44:D44"/>
    <mergeCell ref="B45:D45"/>
    <mergeCell ref="E45:F45"/>
    <mergeCell ref="E44:F44"/>
    <mergeCell ref="B8:G8"/>
    <mergeCell ref="B9:G9"/>
    <mergeCell ref="E19:G19"/>
    <mergeCell ref="B20:G20"/>
    <mergeCell ref="D21:E21"/>
    <mergeCell ref="B42:D42"/>
    <mergeCell ref="G41:H41"/>
    <mergeCell ref="B27:G27"/>
    <mergeCell ref="G45:H45"/>
    <mergeCell ref="G44:H44"/>
    <mergeCell ref="B41:D41"/>
    <mergeCell ref="G39:H39"/>
    <mergeCell ref="D28:E28"/>
    <mergeCell ref="G43:H43"/>
    <mergeCell ref="G42:H42"/>
  </mergeCells>
  <printOptions/>
  <pageMargins left="0.15748031496062992" right="0.15748031496062992" top="0.1968503937007874" bottom="0.1968503937007874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49">
      <selection activeCell="L11" sqref="L11"/>
    </sheetView>
  </sheetViews>
  <sheetFormatPr defaultColWidth="9.140625" defaultRowHeight="12.75"/>
  <cols>
    <col min="2" max="2" width="52.28125" style="0" customWidth="1"/>
    <col min="3" max="3" width="6.8515625" style="0" customWidth="1"/>
    <col min="4" max="4" width="14.421875" style="0" customWidth="1"/>
    <col min="5" max="5" width="15.140625" style="0" customWidth="1"/>
    <col min="6" max="6" width="3.0039062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7" spans="1:5" ht="12.75">
      <c r="A7" s="282" t="s">
        <v>165</v>
      </c>
      <c r="B7" s="282"/>
      <c r="C7" s="282"/>
      <c r="D7" s="282"/>
      <c r="E7" s="282"/>
    </row>
    <row r="8" spans="1:5" ht="14.25" customHeight="1">
      <c r="A8" s="283" t="s">
        <v>166</v>
      </c>
      <c r="B8" s="283"/>
      <c r="C8" s="283"/>
      <c r="D8" s="283"/>
      <c r="E8" s="283"/>
    </row>
    <row r="9" spans="1:5" ht="14.25" customHeight="1">
      <c r="A9" s="283" t="s">
        <v>594</v>
      </c>
      <c r="B9" s="283"/>
      <c r="C9" s="283"/>
      <c r="D9" s="283"/>
      <c r="E9" s="283"/>
    </row>
    <row r="10" ht="12.75">
      <c r="E10" s="4" t="s">
        <v>9</v>
      </c>
    </row>
    <row r="11" spans="1:5" ht="33.75">
      <c r="A11" s="105" t="s">
        <v>370</v>
      </c>
      <c r="B11" s="105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88"/>
    </row>
    <row r="14" spans="1:5" ht="12.75">
      <c r="A14" s="6"/>
      <c r="B14" s="26" t="s">
        <v>379</v>
      </c>
      <c r="C14" s="9" t="s">
        <v>60</v>
      </c>
      <c r="D14" s="29">
        <f>SUM(D15+D16+D17+D18)</f>
        <v>109994</v>
      </c>
      <c r="E14" s="29">
        <f>SUM(E15:E18)</f>
        <v>71261</v>
      </c>
    </row>
    <row r="15" spans="1:8" ht="12.75">
      <c r="A15" s="6">
        <v>700</v>
      </c>
      <c r="B15" s="2" t="s">
        <v>167</v>
      </c>
      <c r="C15" s="9" t="s">
        <v>61</v>
      </c>
      <c r="D15" s="40">
        <v>54055</v>
      </c>
      <c r="E15" s="40">
        <v>13124</v>
      </c>
      <c r="H15" s="36"/>
    </row>
    <row r="16" spans="1:5" ht="12.75">
      <c r="A16" s="6">
        <v>701</v>
      </c>
      <c r="B16" s="106" t="s">
        <v>371</v>
      </c>
      <c r="C16" s="9" t="s">
        <v>62</v>
      </c>
      <c r="D16" s="40">
        <f>3768+52171</f>
        <v>55939</v>
      </c>
      <c r="E16" s="40">
        <v>58137</v>
      </c>
    </row>
    <row r="17" spans="1:5" ht="15.75" customHeight="1">
      <c r="A17" s="6">
        <v>702</v>
      </c>
      <c r="B17" s="106" t="s">
        <v>372</v>
      </c>
      <c r="C17" s="104" t="s">
        <v>63</v>
      </c>
      <c r="D17" s="40"/>
      <c r="E17" s="40"/>
    </row>
    <row r="18" spans="1:5" ht="12.75">
      <c r="A18" s="6">
        <v>709</v>
      </c>
      <c r="B18" s="53" t="s">
        <v>168</v>
      </c>
      <c r="C18" s="9" t="s">
        <v>64</v>
      </c>
      <c r="D18" s="40"/>
      <c r="E18" s="40"/>
    </row>
    <row r="19" spans="1:5" ht="12.75">
      <c r="A19" s="6"/>
      <c r="B19" s="54" t="s">
        <v>373</v>
      </c>
      <c r="C19" s="9" t="s">
        <v>65</v>
      </c>
      <c r="D19" s="40">
        <f>SUM(D20+D21+D22)</f>
        <v>121</v>
      </c>
      <c r="E19" s="40">
        <f>SUM(E20:E22)</f>
        <v>0</v>
      </c>
    </row>
    <row r="20" spans="1:5" ht="12.75">
      <c r="A20" s="6">
        <v>710</v>
      </c>
      <c r="B20" s="59" t="s">
        <v>169</v>
      </c>
      <c r="C20" s="9" t="s">
        <v>66</v>
      </c>
      <c r="D20" s="29">
        <v>121</v>
      </c>
      <c r="E20" s="29"/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7" t="s">
        <v>374</v>
      </c>
      <c r="C22" s="104" t="s">
        <v>68</v>
      </c>
      <c r="D22" s="40"/>
      <c r="E22" s="40"/>
    </row>
    <row r="23" spans="1:5" ht="12.75">
      <c r="A23" s="57">
        <v>73</v>
      </c>
      <c r="B23" s="26" t="s">
        <v>378</v>
      </c>
      <c r="C23" s="104" t="s">
        <v>69</v>
      </c>
      <c r="D23" s="40">
        <f>SUM(D24+D25+D26+D27+D28+D29+D30)</f>
        <v>47090</v>
      </c>
      <c r="E23" s="40">
        <f>SUM(E24:E30)</f>
        <v>41491</v>
      </c>
    </row>
    <row r="24" spans="1:8" ht="12.75">
      <c r="A24" s="6">
        <v>600</v>
      </c>
      <c r="B24" s="2" t="s">
        <v>171</v>
      </c>
      <c r="C24" s="104" t="s">
        <v>70</v>
      </c>
      <c r="D24" s="40">
        <v>26163</v>
      </c>
      <c r="E24" s="40">
        <v>19813</v>
      </c>
      <c r="H24" s="32"/>
    </row>
    <row r="25" spans="1:5" ht="12.75">
      <c r="A25" s="6">
        <v>601</v>
      </c>
      <c r="B25" s="2" t="s">
        <v>172</v>
      </c>
      <c r="C25" s="104" t="s">
        <v>71</v>
      </c>
      <c r="D25" s="40">
        <v>162</v>
      </c>
      <c r="E25" s="40">
        <v>247</v>
      </c>
    </row>
    <row r="26" spans="1:5" ht="12.75">
      <c r="A26" s="6">
        <v>602</v>
      </c>
      <c r="B26" s="53" t="s">
        <v>173</v>
      </c>
      <c r="C26" s="104" t="s">
        <v>72</v>
      </c>
      <c r="D26" s="40"/>
      <c r="E26" s="40"/>
    </row>
    <row r="27" spans="1:5" ht="12.75">
      <c r="A27" s="6">
        <v>603</v>
      </c>
      <c r="B27" s="2" t="s">
        <v>174</v>
      </c>
      <c r="C27" s="104" t="s">
        <v>73</v>
      </c>
      <c r="D27" s="40">
        <v>9921</v>
      </c>
      <c r="E27" s="40">
        <v>9925</v>
      </c>
    </row>
    <row r="28" spans="1:5" ht="12.75">
      <c r="A28" s="6">
        <v>605</v>
      </c>
      <c r="B28" s="53" t="s">
        <v>175</v>
      </c>
      <c r="C28" s="104" t="s">
        <v>74</v>
      </c>
      <c r="D28" s="40">
        <v>2202</v>
      </c>
      <c r="E28" s="40">
        <v>1840</v>
      </c>
    </row>
    <row r="29" spans="1:8" ht="12.75">
      <c r="A29" s="6">
        <v>607</v>
      </c>
      <c r="B29" s="53" t="s">
        <v>176</v>
      </c>
      <c r="C29" s="104" t="s">
        <v>75</v>
      </c>
      <c r="D29" s="40">
        <f>134+33+100+3500</f>
        <v>3767</v>
      </c>
      <c r="E29" s="40">
        <v>5216</v>
      </c>
      <c r="H29" s="32"/>
    </row>
    <row r="30" spans="1:5" ht="22.5">
      <c r="A30" s="6" t="s">
        <v>178</v>
      </c>
      <c r="B30" s="53" t="s">
        <v>177</v>
      </c>
      <c r="C30" s="104" t="s">
        <v>76</v>
      </c>
      <c r="D30" s="40">
        <f>2000+350+2525</f>
        <v>4875</v>
      </c>
      <c r="E30" s="40">
        <v>4450</v>
      </c>
    </row>
    <row r="31" spans="1:5" ht="12.75">
      <c r="A31" s="6"/>
      <c r="B31" s="26" t="s">
        <v>375</v>
      </c>
      <c r="C31" s="104" t="s">
        <v>77</v>
      </c>
      <c r="D31" s="29">
        <f>SUM(D32+D33+D34)</f>
        <v>0</v>
      </c>
      <c r="E31" s="29">
        <f>SUM(E32:E34)</f>
        <v>231089</v>
      </c>
    </row>
    <row r="32" spans="1:5" ht="12.75">
      <c r="A32" s="6">
        <v>610</v>
      </c>
      <c r="B32" s="2" t="s">
        <v>179</v>
      </c>
      <c r="C32" s="104" t="s">
        <v>78</v>
      </c>
      <c r="D32" s="29"/>
      <c r="E32" s="29">
        <v>231089</v>
      </c>
    </row>
    <row r="33" spans="1:5" ht="12.75">
      <c r="A33" s="6">
        <v>611</v>
      </c>
      <c r="B33" s="103" t="s">
        <v>376</v>
      </c>
      <c r="C33" s="104" t="s">
        <v>79</v>
      </c>
      <c r="D33" s="29"/>
      <c r="E33" s="29"/>
    </row>
    <row r="34" spans="1:5" ht="12.75">
      <c r="A34" s="6">
        <v>619</v>
      </c>
      <c r="B34" s="103" t="s">
        <v>377</v>
      </c>
      <c r="C34" s="104" t="s">
        <v>80</v>
      </c>
      <c r="D34" s="29"/>
      <c r="E34" s="29"/>
    </row>
    <row r="35" spans="1:5" ht="22.5">
      <c r="A35" s="6"/>
      <c r="B35" s="44" t="s">
        <v>380</v>
      </c>
      <c r="C35" s="104" t="s">
        <v>81</v>
      </c>
      <c r="D35" s="29">
        <f>D14-D23+D19-D31</f>
        <v>63025</v>
      </c>
      <c r="E35" s="29"/>
    </row>
    <row r="36" spans="1:5" ht="12.75">
      <c r="A36" s="6"/>
      <c r="B36" s="103" t="s">
        <v>381</v>
      </c>
      <c r="C36" s="104" t="s">
        <v>82</v>
      </c>
      <c r="D36" s="29"/>
      <c r="E36" s="29">
        <f>E23+E31-E19-E14</f>
        <v>201319</v>
      </c>
    </row>
    <row r="37" spans="1:5" ht="12.75">
      <c r="A37" s="6"/>
      <c r="B37" s="26" t="s">
        <v>382</v>
      </c>
      <c r="C37" s="104" t="s">
        <v>83</v>
      </c>
      <c r="D37" s="29"/>
      <c r="E37" s="29">
        <f>SUM(E38+E39)</f>
        <v>0</v>
      </c>
    </row>
    <row r="38" spans="1:5" ht="12.75">
      <c r="A38" s="6">
        <v>730</v>
      </c>
      <c r="B38" s="2" t="s">
        <v>180</v>
      </c>
      <c r="C38" s="104" t="s">
        <v>84</v>
      </c>
      <c r="D38" s="29"/>
      <c r="E38" s="29"/>
    </row>
    <row r="39" spans="1:5" ht="12.75">
      <c r="A39" s="6">
        <v>731</v>
      </c>
      <c r="B39" s="3" t="s">
        <v>181</v>
      </c>
      <c r="C39" s="104" t="s">
        <v>85</v>
      </c>
      <c r="D39" s="29"/>
      <c r="E39" s="29"/>
    </row>
    <row r="40" spans="1:5" ht="12.75">
      <c r="A40" s="6"/>
      <c r="B40" s="26" t="s">
        <v>383</v>
      </c>
      <c r="C40" s="104" t="s">
        <v>86</v>
      </c>
      <c r="D40" s="29"/>
      <c r="E40" s="29">
        <f>E41+E42</f>
        <v>0</v>
      </c>
    </row>
    <row r="41" spans="1:5" ht="12.75">
      <c r="A41" s="6">
        <v>630</v>
      </c>
      <c r="B41" s="2" t="s">
        <v>182</v>
      </c>
      <c r="C41" s="104" t="s">
        <v>87</v>
      </c>
      <c r="D41" s="29"/>
      <c r="E41" s="29"/>
    </row>
    <row r="42" spans="1:5" ht="12.75">
      <c r="A42" s="58">
        <v>631</v>
      </c>
      <c r="B42" s="2" t="s">
        <v>183</v>
      </c>
      <c r="C42" s="104" t="s">
        <v>88</v>
      </c>
      <c r="D42" s="29"/>
      <c r="E42" s="29"/>
    </row>
    <row r="43" spans="1:5" ht="21.75" customHeight="1">
      <c r="A43" s="6"/>
      <c r="B43" s="44" t="s">
        <v>384</v>
      </c>
      <c r="C43" s="104" t="s">
        <v>89</v>
      </c>
      <c r="D43" s="48">
        <f>SUM(D35+D37-D40)</f>
        <v>63025</v>
      </c>
      <c r="E43" s="48">
        <f>E35</f>
        <v>0</v>
      </c>
    </row>
    <row r="44" spans="1:5" ht="15.75" customHeight="1">
      <c r="A44" s="6"/>
      <c r="B44" s="106" t="s">
        <v>385</v>
      </c>
      <c r="C44" s="104" t="s">
        <v>90</v>
      </c>
      <c r="D44" s="48">
        <f>D36</f>
        <v>0</v>
      </c>
      <c r="E44" s="48">
        <f>E36-E37</f>
        <v>201319</v>
      </c>
    </row>
    <row r="45" spans="1:5" ht="12.75">
      <c r="A45" s="6"/>
      <c r="B45" s="26" t="s">
        <v>184</v>
      </c>
      <c r="C45" s="104" t="s">
        <v>196</v>
      </c>
      <c r="D45" s="48"/>
      <c r="E45" s="48"/>
    </row>
    <row r="46" spans="1:5" ht="12.75">
      <c r="A46" s="6">
        <v>821</v>
      </c>
      <c r="B46" s="2" t="s">
        <v>185</v>
      </c>
      <c r="C46" s="104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4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4" t="s">
        <v>199</v>
      </c>
      <c r="D48" s="29"/>
      <c r="E48" s="29"/>
    </row>
    <row r="49" spans="1:5" ht="27.75" customHeight="1">
      <c r="A49" s="6"/>
      <c r="B49" s="44" t="s">
        <v>386</v>
      </c>
      <c r="C49" s="104" t="s">
        <v>200</v>
      </c>
      <c r="D49" s="29"/>
      <c r="E49" s="29">
        <f>E43</f>
        <v>0</v>
      </c>
    </row>
    <row r="50" spans="1:5" ht="12.75">
      <c r="A50" s="6"/>
      <c r="B50" s="103" t="s">
        <v>387</v>
      </c>
      <c r="C50" s="104" t="s">
        <v>201</v>
      </c>
      <c r="D50" s="29">
        <f>D44</f>
        <v>0</v>
      </c>
      <c r="E50" s="29">
        <f>E44</f>
        <v>201319</v>
      </c>
    </row>
    <row r="51" spans="1:5" ht="22.5">
      <c r="A51" s="6"/>
      <c r="B51" s="44" t="s">
        <v>388</v>
      </c>
      <c r="C51" s="104" t="s">
        <v>202</v>
      </c>
      <c r="D51" s="29">
        <f>SUM(D52+D53+D54+D55+D56)</f>
        <v>81058</v>
      </c>
      <c r="E51" s="29">
        <f>SUM(E52:E56)</f>
        <v>51294</v>
      </c>
    </row>
    <row r="52" spans="1:5" ht="12.75">
      <c r="A52" s="6">
        <v>720</v>
      </c>
      <c r="B52" s="2" t="s">
        <v>189</v>
      </c>
      <c r="C52" s="104" t="s">
        <v>203</v>
      </c>
      <c r="D52" s="29">
        <v>81058</v>
      </c>
      <c r="E52" s="29">
        <v>51294</v>
      </c>
    </row>
    <row r="53" spans="1:5" ht="22.5">
      <c r="A53" s="6">
        <v>721</v>
      </c>
      <c r="B53" s="55" t="s">
        <v>190</v>
      </c>
      <c r="C53" s="104" t="s">
        <v>204</v>
      </c>
      <c r="D53" s="29"/>
      <c r="E53" s="29"/>
    </row>
    <row r="54" spans="1:5" ht="22.5">
      <c r="A54" s="6">
        <v>722</v>
      </c>
      <c r="B54" s="55" t="s">
        <v>191</v>
      </c>
      <c r="C54" s="104" t="s">
        <v>205</v>
      </c>
      <c r="D54" s="29"/>
      <c r="E54" s="29"/>
    </row>
    <row r="55" spans="1:5" ht="12.75">
      <c r="A55" s="58">
        <v>723</v>
      </c>
      <c r="B55" s="55" t="s">
        <v>389</v>
      </c>
      <c r="C55" s="104" t="s">
        <v>206</v>
      </c>
      <c r="D55" s="29"/>
      <c r="E55" s="29"/>
    </row>
    <row r="56" spans="1:5" ht="12.75">
      <c r="A56" s="6">
        <v>729</v>
      </c>
      <c r="B56" s="103" t="s">
        <v>390</v>
      </c>
      <c r="C56" s="104" t="s">
        <v>207</v>
      </c>
      <c r="D56" s="29"/>
      <c r="E56" s="29"/>
    </row>
    <row r="57" spans="1:5" ht="12.75">
      <c r="A57" s="6"/>
      <c r="B57" s="44" t="s">
        <v>391</v>
      </c>
      <c r="C57" s="104" t="s">
        <v>208</v>
      </c>
      <c r="D57" s="29">
        <f>SUM(D58+D59+D60+D61+D62)</f>
        <v>50423</v>
      </c>
      <c r="E57" s="29">
        <f>SUM(E58:E62)</f>
        <v>69498</v>
      </c>
    </row>
    <row r="58" spans="1:5" ht="12.75">
      <c r="A58" s="6">
        <v>620</v>
      </c>
      <c r="B58" s="55" t="s">
        <v>192</v>
      </c>
      <c r="C58" s="104" t="s">
        <v>209</v>
      </c>
      <c r="D58" s="29">
        <v>50423</v>
      </c>
      <c r="E58" s="29">
        <v>69498</v>
      </c>
    </row>
    <row r="59" spans="1:5" ht="22.5">
      <c r="A59" s="58">
        <v>621</v>
      </c>
      <c r="B59" s="55" t="s">
        <v>193</v>
      </c>
      <c r="C59" s="104" t="s">
        <v>210</v>
      </c>
      <c r="D59" s="29"/>
      <c r="E59" s="29"/>
    </row>
    <row r="60" spans="1:5" ht="22.5">
      <c r="A60" s="6">
        <v>622</v>
      </c>
      <c r="B60" s="55" t="s">
        <v>392</v>
      </c>
      <c r="C60" s="104" t="s">
        <v>211</v>
      </c>
      <c r="D60" s="29"/>
      <c r="E60" s="29"/>
    </row>
    <row r="61" spans="1:5" ht="12.75">
      <c r="A61" s="6">
        <v>623</v>
      </c>
      <c r="B61" s="55" t="s">
        <v>393</v>
      </c>
      <c r="C61" s="104" t="s">
        <v>212</v>
      </c>
      <c r="D61" s="29"/>
      <c r="E61" s="29"/>
    </row>
    <row r="62" spans="1:5" ht="12.75">
      <c r="A62" s="6">
        <v>629</v>
      </c>
      <c r="B62" s="55" t="s">
        <v>394</v>
      </c>
      <c r="C62" s="104" t="s">
        <v>213</v>
      </c>
      <c r="D62" s="29"/>
      <c r="E62" s="29"/>
    </row>
    <row r="63" spans="1:5" ht="22.5">
      <c r="A63" s="58"/>
      <c r="B63" s="44" t="s">
        <v>395</v>
      </c>
      <c r="C63" s="104" t="s">
        <v>214</v>
      </c>
      <c r="D63" s="29">
        <f>D51-D57</f>
        <v>30635</v>
      </c>
      <c r="E63" s="29"/>
    </row>
    <row r="64" spans="1:5" ht="12.75">
      <c r="A64" s="6"/>
      <c r="B64" s="55" t="s">
        <v>396</v>
      </c>
      <c r="C64" s="104" t="s">
        <v>215</v>
      </c>
      <c r="D64" s="29">
        <v>0</v>
      </c>
      <c r="E64" s="29">
        <f>E57-E51</f>
        <v>18204</v>
      </c>
    </row>
    <row r="65" spans="1:5" ht="33.75">
      <c r="A65" s="6"/>
      <c r="B65" s="44" t="s">
        <v>397</v>
      </c>
      <c r="C65" s="104" t="s">
        <v>216</v>
      </c>
      <c r="D65" s="29">
        <f>D43+D63</f>
        <v>93660</v>
      </c>
      <c r="E65" s="29"/>
    </row>
    <row r="66" spans="1:7" ht="12.75">
      <c r="A66" s="6"/>
      <c r="B66" s="55" t="s">
        <v>398</v>
      </c>
      <c r="C66" s="104" t="s">
        <v>217</v>
      </c>
      <c r="D66" s="29"/>
      <c r="E66" s="29">
        <f>E50+E64</f>
        <v>219523</v>
      </c>
      <c r="G66" t="s">
        <v>541</v>
      </c>
    </row>
    <row r="67" spans="1:5" ht="12.75">
      <c r="A67" s="6"/>
      <c r="B67" s="55" t="s">
        <v>194</v>
      </c>
      <c r="C67" s="104" t="s">
        <v>218</v>
      </c>
      <c r="D67" s="29">
        <f>SUM(D49/'bilans stanja'!E58)</f>
        <v>0</v>
      </c>
      <c r="E67" s="29">
        <f>E65/'bilans stanja'!F78</f>
        <v>0</v>
      </c>
    </row>
    <row r="68" spans="1:5" ht="12.75">
      <c r="A68" s="58"/>
      <c r="B68" s="55" t="s">
        <v>195</v>
      </c>
      <c r="C68" s="104" t="s">
        <v>219</v>
      </c>
      <c r="D68" s="29">
        <v>0</v>
      </c>
      <c r="E68" s="29">
        <v>0</v>
      </c>
    </row>
    <row r="69" spans="5:10" ht="12.75"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284" t="s">
        <v>164</v>
      </c>
      <c r="C70" s="284"/>
      <c r="D70" s="285" t="s">
        <v>504</v>
      </c>
      <c r="E70" s="285"/>
      <c r="F70" s="4"/>
      <c r="G70" s="4"/>
      <c r="H70" s="4"/>
      <c r="I70" s="4"/>
      <c r="J70" s="4"/>
    </row>
    <row r="71" spans="1:10" ht="12.75">
      <c r="A71" s="4" t="s">
        <v>552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2:10" ht="12.75">
      <c r="B73" t="s">
        <v>544</v>
      </c>
      <c r="D73" s="45"/>
      <c r="E73" s="46"/>
      <c r="F73" s="4"/>
      <c r="G73" s="4"/>
      <c r="H73" s="4"/>
      <c r="I73" s="4"/>
      <c r="J73" s="4"/>
    </row>
    <row r="76" spans="4:8" ht="12.75">
      <c r="D76" t="s">
        <v>545</v>
      </c>
      <c r="H76" t="s">
        <v>543</v>
      </c>
    </row>
    <row r="77" spans="2:4" ht="12.75">
      <c r="B77" t="s">
        <v>542</v>
      </c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6">
      <selection activeCell="K23" sqref="K23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2.140625" style="0" customWidth="1"/>
    <col min="5" max="5" width="12.71093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8" spans="1:5" ht="12.75">
      <c r="A8" s="282" t="s">
        <v>11</v>
      </c>
      <c r="B8" s="282"/>
      <c r="C8" s="282"/>
      <c r="D8" s="282"/>
      <c r="E8" s="282"/>
    </row>
    <row r="9" spans="1:5" ht="12.75">
      <c r="A9" s="282" t="s">
        <v>553</v>
      </c>
      <c r="B9" s="282"/>
      <c r="C9" s="282"/>
      <c r="D9" s="282"/>
      <c r="E9" s="282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169366</v>
      </c>
      <c r="E13" s="39">
        <f>SUM(E14:E17)</f>
        <v>-33465</v>
      </c>
    </row>
    <row r="14" spans="1:5" ht="12.75">
      <c r="A14" s="7">
        <v>2</v>
      </c>
      <c r="B14" s="2" t="s">
        <v>10</v>
      </c>
      <c r="C14" s="7">
        <v>302</v>
      </c>
      <c r="D14" s="29">
        <v>63025</v>
      </c>
      <c r="E14" s="29">
        <v>-201319</v>
      </c>
    </row>
    <row r="15" spans="1:7" ht="12.75">
      <c r="A15" s="7">
        <v>3</v>
      </c>
      <c r="B15" s="2" t="s">
        <v>92</v>
      </c>
      <c r="C15" s="7">
        <v>303</v>
      </c>
      <c r="D15" s="29">
        <v>30373</v>
      </c>
      <c r="E15" s="29">
        <v>89859</v>
      </c>
      <c r="G15" s="32"/>
    </row>
    <row r="16" spans="1:5" ht="12.75">
      <c r="A16" s="7">
        <v>4</v>
      </c>
      <c r="B16" s="3" t="s">
        <v>93</v>
      </c>
      <c r="C16" s="7">
        <v>304</v>
      </c>
      <c r="D16" s="29">
        <v>75968</v>
      </c>
      <c r="E16" s="29">
        <v>77995</v>
      </c>
    </row>
    <row r="17" spans="1:5" ht="12.75">
      <c r="A17" s="7">
        <v>5</v>
      </c>
      <c r="B17" s="108" t="s">
        <v>399</v>
      </c>
      <c r="C17" s="7">
        <v>305</v>
      </c>
      <c r="D17" s="29"/>
      <c r="E17" s="29">
        <v>0</v>
      </c>
    </row>
    <row r="18" spans="1:5" ht="22.5">
      <c r="A18" s="7">
        <v>6</v>
      </c>
      <c r="B18" s="109" t="s">
        <v>400</v>
      </c>
      <c r="C18" s="7">
        <v>306</v>
      </c>
      <c r="D18" s="29"/>
      <c r="E18" s="29"/>
    </row>
    <row r="19" spans="1:8" ht="22.5">
      <c r="A19" s="7">
        <v>7</v>
      </c>
      <c r="B19" s="27" t="s">
        <v>401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3" t="s">
        <v>402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218" t="s">
        <v>491</v>
      </c>
      <c r="C22" s="7"/>
      <c r="D22" s="29"/>
      <c r="E22" s="29"/>
    </row>
    <row r="23" spans="1:5" ht="15.75" customHeight="1">
      <c r="A23" s="7"/>
      <c r="B23" s="219" t="s">
        <v>492</v>
      </c>
      <c r="C23" s="7"/>
      <c r="D23" s="29"/>
      <c r="E23" s="29"/>
    </row>
    <row r="24" spans="1:5" ht="15" customHeight="1">
      <c r="A24" s="7"/>
      <c r="B24" s="219" t="s">
        <v>493</v>
      </c>
      <c r="C24" s="7"/>
      <c r="D24" s="29"/>
      <c r="E24" s="29"/>
    </row>
    <row r="25" spans="1:5" ht="12.75">
      <c r="A25" s="7">
        <v>10</v>
      </c>
      <c r="B25" s="103" t="s">
        <v>403</v>
      </c>
      <c r="C25" s="7">
        <v>310</v>
      </c>
      <c r="D25" s="29"/>
      <c r="E25" s="29"/>
    </row>
    <row r="26" spans="1:5" ht="12.75">
      <c r="A26" s="7">
        <v>11</v>
      </c>
      <c r="B26" s="26" t="s">
        <v>404</v>
      </c>
      <c r="C26" s="7">
        <v>311</v>
      </c>
      <c r="D26" s="29">
        <f>SUM(D13)</f>
        <v>169366</v>
      </c>
      <c r="E26" s="29">
        <f>E13+E20-E21</f>
        <v>-33465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f>SUM('bilans stanja'!F55)</f>
        <v>1647886</v>
      </c>
      <c r="E28" s="29">
        <v>1681351</v>
      </c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stanja'!E55)</f>
        <v>1817252</v>
      </c>
      <c r="E29" s="29">
        <v>1647886</v>
      </c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2548232</v>
      </c>
      <c r="E31" s="29">
        <v>2548232</v>
      </c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/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2548232</v>
      </c>
      <c r="E34" s="29">
        <v>2548232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25.5" customHeight="1">
      <c r="A37" s="66" t="s">
        <v>163</v>
      </c>
      <c r="B37" s="284" t="s">
        <v>164</v>
      </c>
      <c r="C37" s="284"/>
      <c r="D37" s="285" t="s">
        <v>504</v>
      </c>
      <c r="E37" s="285"/>
      <c r="F37" s="4"/>
      <c r="G37" s="4"/>
      <c r="H37" s="4"/>
      <c r="I37" s="4"/>
      <c r="J37" s="4"/>
    </row>
    <row r="38" spans="1:10" ht="12.75">
      <c r="A38" s="4" t="s">
        <v>548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15748031496062992" right="0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34">
      <selection activeCell="J17" sqref="J17"/>
    </sheetView>
  </sheetViews>
  <sheetFormatPr defaultColWidth="9.140625" defaultRowHeight="12.75"/>
  <cols>
    <col min="1" max="1" width="2.28125" style="0" customWidth="1"/>
    <col min="2" max="2" width="51.8515625" style="0" customWidth="1"/>
    <col min="3" max="3" width="7.28125" style="0" customWidth="1"/>
    <col min="4" max="4" width="16.7109375" style="0" customWidth="1"/>
    <col min="5" max="5" width="14.851562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7" ht="12.75">
      <c r="B7" s="111"/>
    </row>
    <row r="8" spans="1:5" ht="12.75">
      <c r="A8" s="282" t="s">
        <v>13</v>
      </c>
      <c r="B8" s="282"/>
      <c r="C8" s="282"/>
      <c r="D8" s="282"/>
      <c r="E8" s="282"/>
    </row>
    <row r="9" spans="1:5" ht="12.75">
      <c r="A9" s="283" t="s">
        <v>405</v>
      </c>
      <c r="B9" s="283"/>
      <c r="C9" s="283"/>
      <c r="D9" s="283"/>
      <c r="E9" s="283"/>
    </row>
    <row r="10" spans="1:5" ht="12.75">
      <c r="A10" s="289" t="s">
        <v>554</v>
      </c>
      <c r="B10" s="290"/>
      <c r="C10" s="290"/>
      <c r="D10" s="290"/>
      <c r="E10" s="290"/>
    </row>
    <row r="11" ht="12.75">
      <c r="E11" s="4"/>
    </row>
    <row r="12" spans="1:5" ht="12.75" customHeight="1">
      <c r="A12" s="288"/>
      <c r="B12" s="287" t="s">
        <v>103</v>
      </c>
      <c r="C12" s="293" t="s">
        <v>1</v>
      </c>
      <c r="D12" s="291" t="s">
        <v>104</v>
      </c>
      <c r="E12" s="292"/>
    </row>
    <row r="13" spans="1:5" ht="22.5">
      <c r="A13" s="288"/>
      <c r="B13" s="287"/>
      <c r="C13" s="294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408</v>
      </c>
      <c r="C15" s="7">
        <v>401</v>
      </c>
      <c r="D15" s="39">
        <f>SUM(D16+D17+D18+D19+D20)</f>
        <v>181723</v>
      </c>
      <c r="E15" s="39">
        <f>SUM(E16:E20)</f>
        <v>349475</v>
      </c>
    </row>
    <row r="16" spans="1:5" ht="12.75">
      <c r="A16" s="60"/>
      <c r="B16" s="3" t="s">
        <v>14</v>
      </c>
      <c r="C16" s="7">
        <v>402</v>
      </c>
      <c r="D16" s="63">
        <v>2000</v>
      </c>
      <c r="E16" s="63">
        <v>194266</v>
      </c>
    </row>
    <row r="17" spans="1:5" ht="12.75">
      <c r="A17" s="60"/>
      <c r="B17" s="3" t="s">
        <v>406</v>
      </c>
      <c r="C17" s="7">
        <v>403</v>
      </c>
      <c r="D17" s="49">
        <v>39158</v>
      </c>
      <c r="E17" s="49">
        <v>10692</v>
      </c>
    </row>
    <row r="18" spans="1:5" ht="12.75">
      <c r="A18" s="60"/>
      <c r="B18" s="3" t="s">
        <v>15</v>
      </c>
      <c r="C18" s="7">
        <v>404</v>
      </c>
      <c r="D18" s="49">
        <f>3897+35214</f>
        <v>39111</v>
      </c>
      <c r="E18" s="49">
        <v>51201</v>
      </c>
    </row>
    <row r="19" spans="1:5" ht="12.75">
      <c r="A19" s="60"/>
      <c r="B19" s="59" t="s">
        <v>16</v>
      </c>
      <c r="C19" s="7">
        <v>405</v>
      </c>
      <c r="D19" s="49"/>
      <c r="E19" s="49"/>
    </row>
    <row r="20" spans="1:5" ht="12.75">
      <c r="A20" s="60"/>
      <c r="B20" s="3" t="s">
        <v>17</v>
      </c>
      <c r="C20" s="7">
        <v>406</v>
      </c>
      <c r="D20" s="49">
        <v>101454</v>
      </c>
      <c r="E20" s="49">
        <v>93316</v>
      </c>
    </row>
    <row r="21" spans="1:5" ht="12.75">
      <c r="A21" s="60"/>
      <c r="B21" s="72" t="s">
        <v>407</v>
      </c>
      <c r="C21" s="73">
        <v>407</v>
      </c>
      <c r="D21" s="74">
        <f>SUM(D22+D23+D24+D25+D26+D27+D28+D29+D30+D31+D32)</f>
        <v>285992</v>
      </c>
      <c r="E21" s="74">
        <f>SUM(E22:E32)</f>
        <v>41824</v>
      </c>
    </row>
    <row r="22" spans="1:5" ht="12.75">
      <c r="A22" s="60"/>
      <c r="B22" s="3" t="s">
        <v>18</v>
      </c>
      <c r="C22" s="7">
        <v>408</v>
      </c>
      <c r="D22" s="49"/>
      <c r="E22" s="49"/>
    </row>
    <row r="23" spans="1:5" ht="12.75">
      <c r="A23" s="60"/>
      <c r="B23" s="3" t="s">
        <v>19</v>
      </c>
      <c r="C23" s="7">
        <v>409</v>
      </c>
      <c r="D23" s="49">
        <v>264664</v>
      </c>
      <c r="E23" s="49"/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/>
      <c r="E25" s="49">
        <v>20000</v>
      </c>
    </row>
    <row r="26" spans="1:5" ht="12.75">
      <c r="A26" s="60"/>
      <c r="B26" s="3" t="s">
        <v>22</v>
      </c>
      <c r="C26" s="7">
        <v>412</v>
      </c>
      <c r="D26" s="49"/>
      <c r="E26" s="49"/>
    </row>
    <row r="27" spans="1:5" ht="12.75">
      <c r="A27" s="60"/>
      <c r="B27" s="3" t="s">
        <v>23</v>
      </c>
      <c r="C27" s="7">
        <v>413</v>
      </c>
      <c r="D27" s="49">
        <v>802</v>
      </c>
      <c r="E27" s="49">
        <v>389</v>
      </c>
    </row>
    <row r="28" spans="1:5" ht="12.75">
      <c r="A28" s="60"/>
      <c r="B28" s="3" t="s">
        <v>24</v>
      </c>
      <c r="C28" s="7">
        <v>414</v>
      </c>
      <c r="D28" s="49">
        <v>2000</v>
      </c>
      <c r="E28" s="49">
        <v>1521</v>
      </c>
    </row>
    <row r="29" spans="1:5" ht="12.75">
      <c r="A29" s="60"/>
      <c r="B29" s="3" t="s">
        <v>25</v>
      </c>
      <c r="C29" s="7">
        <v>415</v>
      </c>
      <c r="D29" s="49">
        <v>2171</v>
      </c>
      <c r="E29" s="49">
        <v>1840</v>
      </c>
    </row>
    <row r="30" spans="1:5" ht="12.75">
      <c r="A30" s="60"/>
      <c r="B30" s="3" t="s">
        <v>26</v>
      </c>
      <c r="C30" s="62">
        <v>416</v>
      </c>
      <c r="D30" s="49">
        <f>9920+2275+350</f>
        <v>12545</v>
      </c>
      <c r="E30" s="49">
        <v>12883</v>
      </c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>
        <f>78+21+3600+111</f>
        <v>3810</v>
      </c>
      <c r="E32" s="49">
        <v>5191</v>
      </c>
    </row>
    <row r="33" spans="1:5" ht="13.5" customHeight="1">
      <c r="A33" s="60"/>
      <c r="B33" s="75" t="s">
        <v>409</v>
      </c>
      <c r="C33" s="73">
        <v>419</v>
      </c>
      <c r="D33" s="74"/>
      <c r="E33" s="74">
        <f>E15-E21</f>
        <v>307651</v>
      </c>
    </row>
    <row r="34" spans="1:5" ht="12.75">
      <c r="A34" s="60"/>
      <c r="B34" s="113" t="s">
        <v>410</v>
      </c>
      <c r="C34" s="73">
        <v>420</v>
      </c>
      <c r="D34" s="74">
        <f>D21-D15</f>
        <v>104269</v>
      </c>
      <c r="E34" s="74"/>
    </row>
    <row r="35" spans="1:5" ht="22.5">
      <c r="A35" s="60"/>
      <c r="B35" s="75" t="s">
        <v>411</v>
      </c>
      <c r="C35" s="7">
        <v>421</v>
      </c>
      <c r="D35" s="41"/>
      <c r="E35" s="41">
        <f>E36+E38</f>
        <v>0</v>
      </c>
    </row>
    <row r="36" spans="1:5" ht="12.75">
      <c r="A36" s="60"/>
      <c r="B36" s="3" t="s">
        <v>412</v>
      </c>
      <c r="C36" s="7">
        <v>422</v>
      </c>
      <c r="D36" s="49"/>
      <c r="E36" s="49"/>
    </row>
    <row r="37" spans="1:5" ht="22.5">
      <c r="A37" s="60"/>
      <c r="B37" s="220" t="s">
        <v>494</v>
      </c>
      <c r="C37" s="7"/>
      <c r="D37" s="49"/>
      <c r="E37" s="49"/>
    </row>
    <row r="38" spans="1:5" ht="12.75">
      <c r="A38" s="60"/>
      <c r="B38" s="3" t="s">
        <v>413</v>
      </c>
      <c r="C38" s="7">
        <v>423</v>
      </c>
      <c r="D38" s="63"/>
      <c r="E38" s="63"/>
    </row>
    <row r="39" spans="1:5" ht="12.75">
      <c r="A39" s="60"/>
      <c r="B39" s="55" t="s">
        <v>414</v>
      </c>
      <c r="C39" s="7">
        <v>424</v>
      </c>
      <c r="D39" s="64"/>
      <c r="E39" s="64">
        <f>SUM(E40:E43)</f>
        <v>0</v>
      </c>
    </row>
    <row r="40" spans="1:5" ht="12.75">
      <c r="A40" s="60"/>
      <c r="B40" s="3" t="s">
        <v>415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416</v>
      </c>
      <c r="C42" s="7">
        <v>427</v>
      </c>
      <c r="D42" s="49"/>
      <c r="E42" s="49"/>
    </row>
    <row r="43" spans="1:5" ht="12.75">
      <c r="A43" s="60"/>
      <c r="B43" s="3" t="s">
        <v>417</v>
      </c>
      <c r="C43" s="7">
        <v>428</v>
      </c>
      <c r="D43" s="49"/>
      <c r="E43" s="49"/>
    </row>
    <row r="44" spans="1:5" ht="22.5">
      <c r="A44" s="60"/>
      <c r="B44" s="220" t="s">
        <v>495</v>
      </c>
      <c r="C44" s="7"/>
      <c r="D44" s="49"/>
      <c r="E44" s="49"/>
    </row>
    <row r="45" spans="1:5" ht="12.75">
      <c r="A45" s="60"/>
      <c r="B45" s="55" t="s">
        <v>418</v>
      </c>
      <c r="C45" s="7">
        <v>429</v>
      </c>
      <c r="D45" s="49"/>
      <c r="E45" s="49">
        <f>E35-E39</f>
        <v>0</v>
      </c>
    </row>
    <row r="46" spans="1:5" ht="12.75">
      <c r="A46" s="60"/>
      <c r="B46" s="55" t="s">
        <v>419</v>
      </c>
      <c r="C46" s="7">
        <v>430</v>
      </c>
      <c r="D46" s="49"/>
      <c r="E46" s="49">
        <f>E39-E35</f>
        <v>0</v>
      </c>
    </row>
    <row r="47" spans="1:5" ht="12.75">
      <c r="A47" s="60"/>
      <c r="B47" s="44" t="s">
        <v>30</v>
      </c>
      <c r="C47" s="7">
        <v>431</v>
      </c>
      <c r="D47" s="63">
        <f>SUM(D15)</f>
        <v>181723</v>
      </c>
      <c r="E47" s="63">
        <f>E15+E35</f>
        <v>349475</v>
      </c>
    </row>
    <row r="48" spans="1:5" ht="12.75">
      <c r="A48" s="60"/>
      <c r="B48" s="44" t="s">
        <v>31</v>
      </c>
      <c r="C48" s="7">
        <v>432</v>
      </c>
      <c r="D48" s="63">
        <f>SUM(D21)</f>
        <v>285992</v>
      </c>
      <c r="E48" s="63">
        <f>E21+E39</f>
        <v>41824</v>
      </c>
    </row>
    <row r="49" spans="1:5" ht="12.75">
      <c r="A49" s="60"/>
      <c r="B49" s="44" t="s">
        <v>32</v>
      </c>
      <c r="C49" s="7">
        <v>433</v>
      </c>
      <c r="D49" s="63"/>
      <c r="E49" s="63">
        <f>E47-E48</f>
        <v>307651</v>
      </c>
    </row>
    <row r="50" spans="1:5" ht="12.75">
      <c r="A50" s="60"/>
      <c r="B50" s="44" t="s">
        <v>33</v>
      </c>
      <c r="C50" s="62">
        <v>434</v>
      </c>
      <c r="D50" s="63">
        <f>D48-D47</f>
        <v>104269</v>
      </c>
      <c r="E50" s="63"/>
    </row>
    <row r="51" spans="1:5" ht="12.75">
      <c r="A51" s="60"/>
      <c r="B51" s="75" t="s">
        <v>34</v>
      </c>
      <c r="C51" s="7">
        <v>435</v>
      </c>
      <c r="D51" s="63">
        <v>339401</v>
      </c>
      <c r="E51" s="63">
        <v>31750</v>
      </c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6.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D51-D50</f>
        <v>235132</v>
      </c>
      <c r="E54" s="29">
        <f>SUM(E51+E49-E50+E52-E53)</f>
        <v>339401</v>
      </c>
      <c r="H54" s="32"/>
    </row>
    <row r="55" spans="2:7" ht="12.75">
      <c r="B55" s="4"/>
      <c r="G55" s="32"/>
    </row>
    <row r="56" spans="1:9" ht="27" customHeight="1">
      <c r="A56" s="4"/>
      <c r="B56" s="286" t="s">
        <v>221</v>
      </c>
      <c r="C56" s="286"/>
      <c r="D56" s="285" t="s">
        <v>505</v>
      </c>
      <c r="E56" s="285"/>
      <c r="F56" s="4"/>
      <c r="G56" s="4"/>
      <c r="H56" s="4"/>
      <c r="I56" s="4"/>
    </row>
    <row r="57" spans="1:9" ht="12.75">
      <c r="A57" s="4"/>
      <c r="B57" s="4" t="s">
        <v>548</v>
      </c>
      <c r="C57" s="101" t="s">
        <v>222</v>
      </c>
      <c r="F57" s="4"/>
      <c r="G57" s="4"/>
      <c r="H57" s="4"/>
      <c r="I57" s="4"/>
    </row>
    <row r="58" spans="4:9" ht="12.75">
      <c r="D58" s="51"/>
      <c r="E58" s="52"/>
      <c r="F58" s="4"/>
      <c r="G58" s="4"/>
      <c r="H58" s="4"/>
      <c r="I58" s="4"/>
    </row>
    <row r="59" spans="4:9" ht="12.75">
      <c r="D59" s="45"/>
      <c r="E59" s="46"/>
      <c r="F59" s="4"/>
      <c r="G59" s="4"/>
      <c r="H59" s="4"/>
      <c r="I59" s="4"/>
    </row>
    <row r="62" ht="12.75">
      <c r="D62" s="32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11811023622047245" right="0.11811023622047245" top="0.15748031496062992" bottom="0.15748031496062992" header="0" footer="0.1181102362204724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O25" sqref="O23:O25"/>
    </sheetView>
  </sheetViews>
  <sheetFormatPr defaultColWidth="9.140625" defaultRowHeight="12.75"/>
  <cols>
    <col min="1" max="1" width="6.7109375" style="0" customWidth="1"/>
    <col min="2" max="2" width="55.140625" style="0" customWidth="1"/>
    <col min="3" max="3" width="7.28125" style="0" customWidth="1"/>
    <col min="4" max="4" width="12.57421875" style="0" customWidth="1"/>
    <col min="5" max="5" width="12.42187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8" spans="1:5" ht="12.75">
      <c r="A8" s="282" t="s">
        <v>420</v>
      </c>
      <c r="B8" s="282"/>
      <c r="C8" s="282"/>
      <c r="D8" s="282"/>
      <c r="E8" s="282"/>
    </row>
    <row r="9" spans="1:5" ht="12.75">
      <c r="A9" s="282" t="s">
        <v>555</v>
      </c>
      <c r="B9" s="282"/>
      <c r="C9" s="282"/>
      <c r="D9" s="282"/>
      <c r="E9" s="282"/>
    </row>
    <row r="10" spans="2:4" ht="12.75">
      <c r="B10" s="295"/>
      <c r="C10" s="295"/>
      <c r="D10" s="295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1647886</v>
      </c>
      <c r="E15" s="29">
        <v>1681341</v>
      </c>
    </row>
    <row r="16" spans="1:5" ht="12.75">
      <c r="A16" s="7">
        <v>2</v>
      </c>
      <c r="B16" s="2" t="s">
        <v>102</v>
      </c>
      <c r="C16" s="7">
        <v>503</v>
      </c>
      <c r="D16" s="29">
        <v>2548232</v>
      </c>
      <c r="E16" s="29">
        <v>2548232</v>
      </c>
    </row>
    <row r="17" spans="1:5" ht="17.25" customHeight="1">
      <c r="A17" s="7">
        <v>3</v>
      </c>
      <c r="B17" s="3" t="s">
        <v>109</v>
      </c>
      <c r="C17" s="7">
        <v>504</v>
      </c>
      <c r="D17" s="24">
        <f>SUM(D15/D16)</f>
        <v>0.6466781674510014</v>
      </c>
      <c r="E17" s="24">
        <f>E15/E16</f>
        <v>0.6598068778666935</v>
      </c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stanja'!E55)</f>
        <v>1817252</v>
      </c>
      <c r="E19" s="29">
        <v>1647886</v>
      </c>
    </row>
    <row r="20" spans="1:5" ht="12.75">
      <c r="A20" s="8">
        <v>2</v>
      </c>
      <c r="B20" s="10" t="s">
        <v>101</v>
      </c>
      <c r="C20" s="7">
        <v>507</v>
      </c>
      <c r="D20" s="29">
        <v>2548232</v>
      </c>
      <c r="E20" s="29">
        <v>2548232</v>
      </c>
    </row>
    <row r="21" spans="1:5" ht="12.75">
      <c r="A21" s="8">
        <v>3</v>
      </c>
      <c r="B21" s="2" t="s">
        <v>112</v>
      </c>
      <c r="C21" s="7">
        <v>508</v>
      </c>
      <c r="D21" s="24">
        <f>SUM(D19/D20)</f>
        <v>0.7131422884572519</v>
      </c>
      <c r="E21" s="24">
        <f>E19/E20</f>
        <v>0.6466781674510014</v>
      </c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0.03</v>
      </c>
      <c r="E23" s="24">
        <v>0.02</v>
      </c>
    </row>
    <row r="24" spans="1:5" ht="12.75">
      <c r="A24" s="8">
        <v>2</v>
      </c>
      <c r="B24" s="2" t="s">
        <v>115</v>
      </c>
      <c r="C24" s="7">
        <v>511</v>
      </c>
      <c r="D24" s="24">
        <v>0.04</v>
      </c>
      <c r="E24" s="24">
        <v>0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3.64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27" customHeight="1">
      <c r="A28" s="4" t="s">
        <v>163</v>
      </c>
      <c r="B28" s="284" t="s">
        <v>164</v>
      </c>
      <c r="C28" s="284"/>
      <c r="D28" s="285" t="s">
        <v>504</v>
      </c>
      <c r="E28" s="285"/>
      <c r="F28" s="4"/>
      <c r="G28" s="4"/>
      <c r="H28" s="4"/>
      <c r="I28" s="4"/>
      <c r="J28" s="4"/>
    </row>
    <row r="29" spans="1:10" ht="12.75">
      <c r="A29" s="4" t="s">
        <v>556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95"/>
      <c r="E49" s="295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D23" sqref="D23"/>
    </sheetView>
  </sheetViews>
  <sheetFormatPr defaultColWidth="9.140625" defaultRowHeight="12.75"/>
  <cols>
    <col min="1" max="1" width="6.28125" style="0" customWidth="1"/>
    <col min="2" max="2" width="41.8515625" style="0" customWidth="1"/>
    <col min="3" max="3" width="20.7109375" style="0" customWidth="1"/>
    <col min="4" max="4" width="21.5742187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" customHeight="1">
      <c r="A6" s="4" t="s">
        <v>441</v>
      </c>
      <c r="B6" s="4"/>
    </row>
    <row r="7" spans="1:2" ht="12.75">
      <c r="A7" s="4"/>
      <c r="B7" s="4"/>
    </row>
    <row r="8" spans="1:6" ht="12.75">
      <c r="A8" s="282" t="s">
        <v>42</v>
      </c>
      <c r="B8" s="282"/>
      <c r="C8" s="282"/>
      <c r="D8" s="282"/>
      <c r="E8" s="18"/>
      <c r="F8" s="18"/>
    </row>
    <row r="9" spans="1:6" ht="12.75">
      <c r="A9" s="102" t="s">
        <v>421</v>
      </c>
      <c r="B9" s="102"/>
      <c r="C9" s="102"/>
      <c r="D9" s="102"/>
      <c r="E9" s="18"/>
      <c r="F9" s="18"/>
    </row>
    <row r="10" spans="1:4" ht="12.75">
      <c r="A10" s="296" t="s">
        <v>550</v>
      </c>
      <c r="B10" s="296"/>
      <c r="C10" s="296"/>
      <c r="D10" s="296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583473</v>
      </c>
      <c r="D14" s="30">
        <f>(C14/C20)*100</f>
        <v>31.22988830583263</v>
      </c>
    </row>
    <row r="15" spans="1:4" ht="12.75">
      <c r="A15" s="8">
        <v>2</v>
      </c>
      <c r="B15" s="2" t="s">
        <v>130</v>
      </c>
      <c r="C15" s="29">
        <v>668065</v>
      </c>
      <c r="D15" s="30">
        <f>C15*100/C20</f>
        <v>35.75760203306079</v>
      </c>
    </row>
    <row r="16" spans="1:4" ht="12.75">
      <c r="A16" s="8">
        <v>3</v>
      </c>
      <c r="B16" s="2" t="s">
        <v>122</v>
      </c>
      <c r="C16" s="31"/>
      <c r="D16" s="30">
        <f>C16*100/C20</f>
        <v>0</v>
      </c>
    </row>
    <row r="17" spans="1:4" ht="12.75">
      <c r="A17" s="8">
        <v>4</v>
      </c>
      <c r="B17" s="2" t="s">
        <v>6</v>
      </c>
      <c r="C17" s="31">
        <v>360000</v>
      </c>
      <c r="D17" s="30">
        <f>C17*100/C20</f>
        <v>19.268689022627864</v>
      </c>
    </row>
    <row r="18" spans="1:4" ht="12.75">
      <c r="A18" s="8">
        <v>5</v>
      </c>
      <c r="B18" s="2" t="s">
        <v>131</v>
      </c>
      <c r="C18" s="31">
        <v>235132</v>
      </c>
      <c r="D18" s="30">
        <f>C18*100/C20</f>
        <v>12.585237186857041</v>
      </c>
    </row>
    <row r="19" spans="1:4" ht="12.75">
      <c r="A19" s="8">
        <v>6</v>
      </c>
      <c r="B19" s="103" t="s">
        <v>422</v>
      </c>
      <c r="C19" s="31">
        <v>21646</v>
      </c>
      <c r="D19" s="30">
        <f>C19*100/C20</f>
        <v>1.1585834516216742</v>
      </c>
    </row>
    <row r="20" spans="1:4" ht="12.75">
      <c r="A20" s="1"/>
      <c r="B20" s="2" t="s">
        <v>128</v>
      </c>
      <c r="C20" s="31">
        <f>SUM(C14+C15+C16+C17+C18+C19)</f>
        <v>1868316</v>
      </c>
      <c r="D20" s="30">
        <f>SUM(D14:D19)</f>
        <v>100.00000000000001</v>
      </c>
    </row>
    <row r="22" ht="12.75">
      <c r="B22" s="4"/>
    </row>
    <row r="23" spans="1:9" ht="32.25" customHeight="1">
      <c r="A23" s="4" t="s">
        <v>163</v>
      </c>
      <c r="B23" s="284" t="s">
        <v>223</v>
      </c>
      <c r="C23" s="284"/>
      <c r="D23" s="225" t="s">
        <v>504</v>
      </c>
      <c r="E23" s="4"/>
      <c r="F23" s="4"/>
      <c r="G23" s="4"/>
      <c r="H23" s="4"/>
      <c r="I23" s="4"/>
    </row>
    <row r="24" spans="1:9" ht="12.75">
      <c r="A24" s="4" t="s">
        <v>557</v>
      </c>
      <c r="E24" s="4"/>
      <c r="F24" s="4"/>
      <c r="G24" s="4"/>
      <c r="H24" s="4"/>
      <c r="I24" s="4"/>
    </row>
    <row r="25" spans="3:9" ht="12.75">
      <c r="C25" s="67"/>
      <c r="D25" s="51"/>
      <c r="E25" s="4"/>
      <c r="F25" s="4"/>
      <c r="G25" s="4"/>
      <c r="H25" s="4"/>
      <c r="I25" s="4"/>
    </row>
  </sheetData>
  <sheetProtection/>
  <mergeCells count="3">
    <mergeCell ref="A8:D8"/>
    <mergeCell ref="A10:D10"/>
    <mergeCell ref="B23:C23"/>
  </mergeCells>
  <printOptions horizontalCentered="1"/>
  <pageMargins left="0.31496062992125984" right="0.31496062992125984" top="0.6299212598425197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52">
      <selection activeCell="M27" sqref="M27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7109375" style="0" bestFit="1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441</v>
      </c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296" t="s">
        <v>45</v>
      </c>
      <c r="B9" s="296"/>
      <c r="C9" s="296"/>
      <c r="D9" s="296"/>
      <c r="E9" s="296"/>
      <c r="F9" s="296"/>
      <c r="G9" s="296"/>
      <c r="H9" s="296"/>
    </row>
    <row r="10" spans="1:8" ht="12.75">
      <c r="A10" s="296" t="s">
        <v>550</v>
      </c>
      <c r="B10" s="296"/>
      <c r="C10" s="296"/>
      <c r="D10" s="296"/>
      <c r="E10" s="296"/>
      <c r="F10" s="296"/>
      <c r="G10" s="296"/>
      <c r="H10" s="296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424</v>
      </c>
    </row>
    <row r="13" spans="1:8" s="18" customFormat="1" ht="45" customHeight="1">
      <c r="A13" s="78" t="s">
        <v>134</v>
      </c>
      <c r="B13" s="318" t="s">
        <v>46</v>
      </c>
      <c r="C13" s="319"/>
      <c r="D13" s="320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321">
        <v>2</v>
      </c>
      <c r="C14" s="322"/>
      <c r="D14" s="323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300" t="s">
        <v>48</v>
      </c>
      <c r="C15" s="301"/>
      <c r="D15" s="302"/>
      <c r="E15" s="80"/>
      <c r="F15" s="82"/>
      <c r="G15" s="83"/>
      <c r="H15" s="82"/>
    </row>
    <row r="16" spans="1:8" ht="12.75">
      <c r="A16" s="80"/>
      <c r="B16" s="312" t="s">
        <v>327</v>
      </c>
      <c r="C16" s="313"/>
      <c r="D16" s="314"/>
      <c r="E16" s="33"/>
      <c r="F16" s="34"/>
      <c r="G16" s="35"/>
      <c r="H16" s="34"/>
    </row>
    <row r="17" spans="1:8" ht="12.75">
      <c r="A17" s="82"/>
      <c r="B17" s="315" t="s">
        <v>38</v>
      </c>
      <c r="C17" s="316"/>
      <c r="D17" s="317"/>
      <c r="E17" s="34"/>
      <c r="F17" s="34"/>
      <c r="G17" s="35"/>
      <c r="H17" s="34"/>
    </row>
    <row r="18" spans="1:8" ht="12.75">
      <c r="A18" s="82"/>
      <c r="B18" s="324"/>
      <c r="C18" s="325"/>
      <c r="D18" s="326"/>
      <c r="E18" s="35"/>
      <c r="F18" s="35"/>
      <c r="G18" s="35"/>
      <c r="H18" s="34">
        <f>G18-F18</f>
        <v>0</v>
      </c>
    </row>
    <row r="19" spans="1:8" ht="12.75">
      <c r="A19" s="84"/>
      <c r="B19" s="303"/>
      <c r="C19" s="304"/>
      <c r="D19" s="305"/>
      <c r="E19" s="88"/>
      <c r="F19" s="90"/>
      <c r="G19" s="90"/>
      <c r="H19" s="34">
        <f>G19-F19</f>
        <v>0</v>
      </c>
    </row>
    <row r="20" spans="1:8" ht="12.75" customHeight="1">
      <c r="A20" s="80"/>
      <c r="B20" s="297" t="s">
        <v>39</v>
      </c>
      <c r="C20" s="298"/>
      <c r="D20" s="299"/>
      <c r="E20" s="85"/>
      <c r="F20" s="80"/>
      <c r="G20" s="81"/>
      <c r="H20" s="80"/>
    </row>
    <row r="21" spans="1:8" ht="12.75">
      <c r="A21" s="80"/>
      <c r="B21" s="297" t="s">
        <v>49</v>
      </c>
      <c r="C21" s="298"/>
      <c r="D21" s="299"/>
      <c r="E21" s="80"/>
      <c r="F21" s="80"/>
      <c r="G21" s="81"/>
      <c r="H21" s="80"/>
    </row>
    <row r="22" spans="1:8" ht="12.75" customHeight="1">
      <c r="A22" s="80"/>
      <c r="B22" s="300" t="s">
        <v>50</v>
      </c>
      <c r="C22" s="301"/>
      <c r="D22" s="302"/>
      <c r="E22" s="80"/>
      <c r="F22" s="80"/>
      <c r="G22" s="81"/>
      <c r="H22" s="80"/>
    </row>
    <row r="23" spans="1:8" ht="12.75">
      <c r="A23" s="80"/>
      <c r="B23" s="297" t="s">
        <v>38</v>
      </c>
      <c r="C23" s="298"/>
      <c r="D23" s="299"/>
      <c r="E23" s="80"/>
      <c r="F23" s="80"/>
      <c r="G23" s="81"/>
      <c r="H23" s="80"/>
    </row>
    <row r="24" spans="1:8" ht="12.75">
      <c r="A24" s="80"/>
      <c r="B24" s="297" t="s">
        <v>39</v>
      </c>
      <c r="C24" s="298"/>
      <c r="D24" s="299"/>
      <c r="E24" s="80"/>
      <c r="F24" s="80"/>
      <c r="G24" s="81"/>
      <c r="H24" s="80"/>
    </row>
    <row r="25" spans="1:8" ht="12.75">
      <c r="A25" s="80"/>
      <c r="B25" s="297" t="s">
        <v>49</v>
      </c>
      <c r="C25" s="298"/>
      <c r="D25" s="299"/>
      <c r="E25" s="80"/>
      <c r="F25" s="80"/>
      <c r="G25" s="81"/>
      <c r="H25" s="80"/>
    </row>
    <row r="26" spans="1:8" ht="21.75" customHeight="1">
      <c r="A26" s="80"/>
      <c r="B26" s="309" t="s">
        <v>51</v>
      </c>
      <c r="C26" s="310"/>
      <c r="D26" s="311"/>
      <c r="E26" s="80"/>
      <c r="F26" s="80"/>
      <c r="G26" s="81"/>
      <c r="H26" s="80"/>
    </row>
    <row r="27" spans="1:8" ht="21.75" customHeight="1">
      <c r="A27" s="80"/>
      <c r="B27" s="309" t="s">
        <v>138</v>
      </c>
      <c r="C27" s="310"/>
      <c r="D27" s="311"/>
      <c r="E27" s="80"/>
      <c r="F27" s="80"/>
      <c r="G27" s="81"/>
      <c r="H27" s="80"/>
    </row>
    <row r="28" spans="1:8" ht="12.75" customHeight="1">
      <c r="A28" s="80"/>
      <c r="B28" s="297" t="s">
        <v>121</v>
      </c>
      <c r="C28" s="298"/>
      <c r="D28" s="299"/>
      <c r="E28" s="80"/>
      <c r="F28" s="80"/>
      <c r="G28" s="81"/>
      <c r="H28" s="80"/>
    </row>
    <row r="29" spans="1:8" ht="33.75" customHeight="1">
      <c r="A29" s="80" t="s">
        <v>546</v>
      </c>
      <c r="B29" s="306" t="s">
        <v>139</v>
      </c>
      <c r="C29" s="307"/>
      <c r="D29" s="308"/>
      <c r="E29" s="80">
        <v>20000</v>
      </c>
      <c r="F29" s="80">
        <v>1879.06</v>
      </c>
      <c r="G29" s="83">
        <v>2000</v>
      </c>
      <c r="H29" s="82">
        <f>G29-F29</f>
        <v>120.94000000000005</v>
      </c>
    </row>
    <row r="30" spans="1:8" ht="21.75" customHeight="1">
      <c r="A30" s="80"/>
      <c r="B30" s="306" t="s">
        <v>140</v>
      </c>
      <c r="C30" s="307"/>
      <c r="D30" s="308"/>
      <c r="E30" s="80"/>
      <c r="F30" s="80"/>
      <c r="G30" s="81"/>
      <c r="H30" s="80"/>
    </row>
    <row r="31" spans="1:8" ht="12.75" customHeight="1">
      <c r="A31" s="80"/>
      <c r="B31" s="297" t="s">
        <v>141</v>
      </c>
      <c r="C31" s="298"/>
      <c r="D31" s="299"/>
      <c r="E31" s="80"/>
      <c r="F31" s="80"/>
      <c r="G31" s="81"/>
      <c r="H31" s="80"/>
    </row>
    <row r="32" spans="1:8" ht="12.75" customHeight="1">
      <c r="A32" s="80"/>
      <c r="B32" s="297" t="s">
        <v>142</v>
      </c>
      <c r="C32" s="298"/>
      <c r="D32" s="299"/>
      <c r="E32" s="80"/>
      <c r="F32" s="80"/>
      <c r="G32" s="81"/>
      <c r="H32" s="80"/>
    </row>
    <row r="33" spans="1:8" ht="22.5" customHeight="1">
      <c r="A33" s="80"/>
      <c r="B33" s="309" t="s">
        <v>143</v>
      </c>
      <c r="C33" s="310"/>
      <c r="D33" s="311"/>
      <c r="E33" s="80"/>
      <c r="F33" s="80"/>
      <c r="G33" s="81"/>
      <c r="H33" s="80"/>
    </row>
    <row r="34" spans="1:8" ht="24.75" customHeight="1">
      <c r="A34" s="80"/>
      <c r="B34" s="306" t="s">
        <v>144</v>
      </c>
      <c r="C34" s="307"/>
      <c r="D34" s="308"/>
      <c r="E34" s="80"/>
      <c r="F34" s="80"/>
      <c r="G34" s="81"/>
      <c r="H34" s="80"/>
    </row>
    <row r="35" spans="1:8" ht="22.5" customHeight="1">
      <c r="A35" s="80"/>
      <c r="B35" s="306" t="s">
        <v>145</v>
      </c>
      <c r="C35" s="307"/>
      <c r="D35" s="308"/>
      <c r="E35" s="80"/>
      <c r="F35" s="80"/>
      <c r="G35" s="81"/>
      <c r="H35" s="80"/>
    </row>
    <row r="36" spans="1:8" ht="12.75" customHeight="1">
      <c r="A36" s="80"/>
      <c r="B36" s="306" t="s">
        <v>146</v>
      </c>
      <c r="C36" s="307"/>
      <c r="D36" s="308"/>
      <c r="E36" s="80"/>
      <c r="F36" s="82"/>
      <c r="G36" s="83"/>
      <c r="H36" s="82"/>
    </row>
    <row r="37" spans="1:8" ht="12.75" customHeight="1">
      <c r="A37" s="80"/>
      <c r="B37" s="306"/>
      <c r="C37" s="327"/>
      <c r="D37" s="328"/>
      <c r="E37" s="80"/>
      <c r="F37" s="82"/>
      <c r="G37" s="83"/>
      <c r="H37" s="82">
        <f aca="true" t="shared" si="0" ref="H37:H44">G37-F37</f>
        <v>0</v>
      </c>
    </row>
    <row r="38" spans="1:8" ht="15.75" customHeight="1">
      <c r="A38" s="80"/>
      <c r="B38" s="306"/>
      <c r="C38" s="327"/>
      <c r="D38" s="328"/>
      <c r="E38" s="80"/>
      <c r="F38" s="82"/>
      <c r="G38" s="83"/>
      <c r="H38" s="82">
        <f t="shared" si="0"/>
        <v>0</v>
      </c>
    </row>
    <row r="39" spans="1:8" ht="24" customHeight="1">
      <c r="A39" s="80"/>
      <c r="B39" s="306"/>
      <c r="C39" s="327"/>
      <c r="D39" s="328"/>
      <c r="E39" s="80"/>
      <c r="F39" s="82"/>
      <c r="G39" s="83"/>
      <c r="H39" s="82">
        <f t="shared" si="0"/>
        <v>0</v>
      </c>
    </row>
    <row r="40" spans="1:8" ht="27.75" customHeight="1">
      <c r="A40" s="80"/>
      <c r="B40" s="306"/>
      <c r="C40" s="327"/>
      <c r="D40" s="328"/>
      <c r="E40" s="80"/>
      <c r="F40" s="82"/>
      <c r="G40" s="83"/>
      <c r="H40" s="82">
        <f t="shared" si="0"/>
        <v>0</v>
      </c>
    </row>
    <row r="41" spans="1:8" ht="18.75" customHeight="1">
      <c r="A41" s="80"/>
      <c r="B41" s="306"/>
      <c r="C41" s="327"/>
      <c r="D41" s="328"/>
      <c r="E41" s="80"/>
      <c r="F41" s="82"/>
      <c r="G41" s="83"/>
      <c r="H41" s="82">
        <f t="shared" si="0"/>
        <v>0</v>
      </c>
    </row>
    <row r="42" spans="1:8" ht="12.75" customHeight="1">
      <c r="A42" s="80"/>
      <c r="B42" s="306"/>
      <c r="C42" s="327"/>
      <c r="D42" s="328"/>
      <c r="E42" s="80"/>
      <c r="F42" s="82"/>
      <c r="G42" s="83"/>
      <c r="H42" s="82">
        <f t="shared" si="0"/>
        <v>0</v>
      </c>
    </row>
    <row r="43" spans="1:8" ht="45" customHeight="1">
      <c r="A43" s="80"/>
      <c r="B43" s="306"/>
      <c r="C43" s="327"/>
      <c r="D43" s="328"/>
      <c r="E43" s="80"/>
      <c r="F43" s="82"/>
      <c r="G43" s="83"/>
      <c r="H43" s="82">
        <f t="shared" si="0"/>
        <v>0</v>
      </c>
    </row>
    <row r="44" spans="1:8" ht="12.75">
      <c r="A44" s="80"/>
      <c r="B44" s="306"/>
      <c r="C44" s="327"/>
      <c r="D44" s="328"/>
      <c r="E44" s="80"/>
      <c r="F44" s="82"/>
      <c r="G44" s="83"/>
      <c r="H44" s="82">
        <f t="shared" si="0"/>
        <v>0</v>
      </c>
    </row>
    <row r="45" spans="1:8" ht="12.75">
      <c r="A45" s="80"/>
      <c r="B45" s="306" t="s">
        <v>147</v>
      </c>
      <c r="C45" s="307"/>
      <c r="D45" s="308"/>
      <c r="E45" s="80"/>
      <c r="F45" s="82"/>
      <c r="G45" s="83"/>
      <c r="H45" s="82"/>
    </row>
    <row r="46" spans="1:8" ht="12.75">
      <c r="A46" s="80"/>
      <c r="B46" s="306" t="s">
        <v>148</v>
      </c>
      <c r="C46" s="307"/>
      <c r="D46" s="308"/>
      <c r="E46" s="80"/>
      <c r="F46" s="82"/>
      <c r="G46" s="83"/>
      <c r="H46" s="82"/>
    </row>
    <row r="47" spans="1:8" ht="21" customHeight="1">
      <c r="A47" s="80"/>
      <c r="B47" s="306" t="s">
        <v>52</v>
      </c>
      <c r="C47" s="307"/>
      <c r="D47" s="308"/>
      <c r="E47" s="80"/>
      <c r="F47" s="82"/>
      <c r="G47" s="83"/>
      <c r="H47" s="82"/>
    </row>
    <row r="48" spans="1:8" ht="21.75" customHeight="1">
      <c r="A48" s="80"/>
      <c r="B48" s="306" t="s">
        <v>53</v>
      </c>
      <c r="C48" s="307"/>
      <c r="D48" s="308"/>
      <c r="E48" s="34">
        <f>SUM(E18:E47)</f>
        <v>20000</v>
      </c>
      <c r="F48" s="34">
        <f>SUM(F18:F47)</f>
        <v>1879.06</v>
      </c>
      <c r="G48" s="34">
        <f>SUM(G18:G47)</f>
        <v>2000</v>
      </c>
      <c r="H48" s="34">
        <f>SUM(H18:H47)</f>
        <v>120.94000000000005</v>
      </c>
    </row>
    <row r="49" spans="1:8" ht="12.75">
      <c r="A49" s="86"/>
      <c r="B49" s="87"/>
      <c r="C49" s="87"/>
      <c r="D49" s="87"/>
      <c r="E49" s="68"/>
      <c r="F49" s="69"/>
      <c r="G49" s="69"/>
      <c r="H49" s="69"/>
    </row>
    <row r="50" spans="1:8" ht="12.75">
      <c r="A50" s="329" t="s">
        <v>423</v>
      </c>
      <c r="B50" s="329"/>
      <c r="C50" s="329"/>
      <c r="D50" s="329"/>
      <c r="E50" s="329"/>
      <c r="F50" s="329"/>
      <c r="G50" s="329"/>
      <c r="H50" s="329"/>
    </row>
    <row r="51" spans="1:8" ht="39" customHeight="1">
      <c r="A51" s="78" t="s">
        <v>134</v>
      </c>
      <c r="B51" s="318" t="s">
        <v>425</v>
      </c>
      <c r="C51" s="319"/>
      <c r="D51" s="320"/>
      <c r="E51" s="78" t="s">
        <v>135</v>
      </c>
      <c r="F51" s="78" t="s">
        <v>119</v>
      </c>
      <c r="G51" s="78" t="s">
        <v>136</v>
      </c>
      <c r="H51" s="78" t="s">
        <v>426</v>
      </c>
    </row>
    <row r="52" spans="1:8" ht="12.75">
      <c r="A52" s="80">
        <v>1</v>
      </c>
      <c r="B52" s="321">
        <v>2</v>
      </c>
      <c r="C52" s="322"/>
      <c r="D52" s="323"/>
      <c r="E52" s="80">
        <v>3</v>
      </c>
      <c r="F52" s="80">
        <v>4</v>
      </c>
      <c r="G52" s="80">
        <v>5</v>
      </c>
      <c r="H52" s="80">
        <v>6</v>
      </c>
    </row>
    <row r="53" spans="1:8" ht="12.75">
      <c r="A53" s="80"/>
      <c r="B53" s="300" t="s">
        <v>137</v>
      </c>
      <c r="C53" s="301"/>
      <c r="D53" s="302"/>
      <c r="E53" s="80"/>
      <c r="F53" s="80"/>
      <c r="G53" s="80"/>
      <c r="H53" s="80"/>
    </row>
    <row r="54" spans="1:8" ht="12.75">
      <c r="A54" s="80"/>
      <c r="B54" s="300" t="s">
        <v>327</v>
      </c>
      <c r="C54" s="301"/>
      <c r="D54" s="302"/>
      <c r="E54" s="88"/>
      <c r="F54" s="89"/>
      <c r="G54" s="90"/>
      <c r="H54" s="91"/>
    </row>
    <row r="55" spans="1:8" ht="12.75">
      <c r="A55" s="80"/>
      <c r="B55" s="297" t="s">
        <v>38</v>
      </c>
      <c r="C55" s="298"/>
      <c r="D55" s="299"/>
      <c r="E55" s="92"/>
      <c r="F55" s="89"/>
      <c r="G55" s="90"/>
      <c r="H55" s="90"/>
    </row>
    <row r="56" spans="1:8" ht="20.25" customHeight="1">
      <c r="A56" s="84"/>
      <c r="B56" s="303"/>
      <c r="C56" s="304"/>
      <c r="D56" s="305"/>
      <c r="E56" s="88"/>
      <c r="F56" s="90"/>
      <c r="G56" s="90"/>
      <c r="H56" s="90">
        <f>SUM(G56-F56)</f>
        <v>0</v>
      </c>
    </row>
    <row r="57" spans="1:8" ht="18.75" customHeight="1">
      <c r="A57" s="84"/>
      <c r="B57" s="303"/>
      <c r="C57" s="304"/>
      <c r="D57" s="305"/>
      <c r="E57" s="88"/>
      <c r="F57" s="90"/>
      <c r="G57" s="90"/>
      <c r="H57" s="90">
        <f>G57-F57</f>
        <v>0</v>
      </c>
    </row>
    <row r="58" spans="1:8" ht="19.5" customHeight="1">
      <c r="A58" s="84"/>
      <c r="B58" s="303"/>
      <c r="C58" s="304"/>
      <c r="D58" s="305"/>
      <c r="E58" s="88"/>
      <c r="F58" s="90"/>
      <c r="G58" s="90"/>
      <c r="H58" s="90">
        <f>G58-F58</f>
        <v>0</v>
      </c>
    </row>
    <row r="59" spans="1:8" ht="15.75" customHeight="1">
      <c r="A59" s="84"/>
      <c r="B59" s="303"/>
      <c r="C59" s="304"/>
      <c r="D59" s="305"/>
      <c r="E59" s="88"/>
      <c r="F59" s="90"/>
      <c r="G59" s="90"/>
      <c r="H59" s="90">
        <f>G59-F59</f>
        <v>0</v>
      </c>
    </row>
    <row r="60" spans="1:8" ht="12.75">
      <c r="A60" s="84"/>
      <c r="B60" s="303"/>
      <c r="C60" s="304"/>
      <c r="D60" s="305"/>
      <c r="E60" s="88"/>
      <c r="F60" s="90"/>
      <c r="G60" s="90"/>
      <c r="H60" s="90">
        <f>SUM(G60-F60)</f>
        <v>0</v>
      </c>
    </row>
    <row r="61" spans="1:8" ht="12.75" customHeight="1">
      <c r="A61" s="84"/>
      <c r="B61" s="303"/>
      <c r="C61" s="304"/>
      <c r="D61" s="305"/>
      <c r="E61" s="88"/>
      <c r="F61" s="90"/>
      <c r="G61" s="90"/>
      <c r="H61" s="90">
        <f>SUM(G61-F61)</f>
        <v>0</v>
      </c>
    </row>
    <row r="62" spans="1:8" ht="12.75">
      <c r="A62" s="80"/>
      <c r="B62" s="297" t="s">
        <v>39</v>
      </c>
      <c r="C62" s="298"/>
      <c r="D62" s="299"/>
      <c r="E62" s="85"/>
      <c r="F62" s="82"/>
      <c r="G62" s="82"/>
      <c r="H62" s="82"/>
    </row>
    <row r="63" spans="1:8" ht="12.75" customHeight="1">
      <c r="A63" s="80"/>
      <c r="B63" s="297"/>
      <c r="C63" s="298"/>
      <c r="D63" s="299"/>
      <c r="E63" s="85"/>
      <c r="F63" s="82"/>
      <c r="G63" s="82"/>
      <c r="H63" s="82"/>
    </row>
    <row r="64" spans="1:8" ht="12.75">
      <c r="A64" s="80"/>
      <c r="B64" s="300" t="s">
        <v>50</v>
      </c>
      <c r="C64" s="301"/>
      <c r="D64" s="302"/>
      <c r="E64" s="85"/>
      <c r="F64" s="82"/>
      <c r="G64" s="82"/>
      <c r="H64" s="82"/>
    </row>
    <row r="65" spans="1:8" ht="12.75">
      <c r="A65" s="80"/>
      <c r="B65" s="297" t="s">
        <v>38</v>
      </c>
      <c r="C65" s="298"/>
      <c r="D65" s="299"/>
      <c r="E65" s="85"/>
      <c r="F65" s="80"/>
      <c r="G65" s="80"/>
      <c r="H65" s="80"/>
    </row>
    <row r="66" spans="1:8" ht="12.75">
      <c r="A66" s="80"/>
      <c r="B66" s="297" t="s">
        <v>39</v>
      </c>
      <c r="C66" s="298"/>
      <c r="D66" s="299"/>
      <c r="E66" s="85"/>
      <c r="F66" s="80"/>
      <c r="G66" s="80"/>
      <c r="H66" s="80"/>
    </row>
    <row r="67" spans="1:8" ht="12.75">
      <c r="A67" s="80"/>
      <c r="B67" s="297"/>
      <c r="C67" s="298"/>
      <c r="D67" s="299"/>
      <c r="E67" s="85"/>
      <c r="F67" s="80"/>
      <c r="G67" s="80"/>
      <c r="H67" s="80"/>
    </row>
    <row r="68" spans="1:10" ht="23.25" customHeight="1">
      <c r="A68" s="80"/>
      <c r="B68" s="332" t="s">
        <v>427</v>
      </c>
      <c r="C68" s="333"/>
      <c r="D68" s="333"/>
      <c r="E68" s="88">
        <f>SUM(E56:E67)</f>
        <v>0</v>
      </c>
      <c r="F68" s="90">
        <f>SUM(F56:F67)</f>
        <v>0</v>
      </c>
      <c r="G68" s="90">
        <f>SUM(G56:G67)</f>
        <v>0</v>
      </c>
      <c r="H68" s="90">
        <f>SUM(H56:H67)</f>
        <v>0</v>
      </c>
      <c r="J68" s="224"/>
    </row>
    <row r="69" spans="1:8" ht="12.75">
      <c r="A69" s="86"/>
      <c r="B69" s="87"/>
      <c r="C69" s="87"/>
      <c r="D69" s="87"/>
      <c r="E69" s="93"/>
      <c r="F69" s="94"/>
      <c r="G69" s="94"/>
      <c r="H69" s="94"/>
    </row>
    <row r="70" spans="1:8" ht="33.75" customHeight="1">
      <c r="A70" s="77" t="s">
        <v>163</v>
      </c>
      <c r="B70" s="284" t="s">
        <v>55</v>
      </c>
      <c r="C70" s="284"/>
      <c r="D70" s="330" t="s">
        <v>56</v>
      </c>
      <c r="E70" s="330"/>
      <c r="F70" s="95" t="s">
        <v>54</v>
      </c>
      <c r="G70" s="331" t="s">
        <v>504</v>
      </c>
      <c r="H70" s="331"/>
    </row>
    <row r="71" spans="1:8" ht="12.75">
      <c r="A71" s="77" t="s">
        <v>548</v>
      </c>
      <c r="D71" s="290"/>
      <c r="E71" s="290"/>
      <c r="F71" s="77"/>
      <c r="G71" s="96"/>
      <c r="H71" s="52"/>
    </row>
    <row r="72" spans="2:6" ht="12.75">
      <c r="B72" s="50"/>
      <c r="D72" s="77"/>
      <c r="E72" s="77"/>
      <c r="F72" s="77"/>
    </row>
    <row r="73" spans="1:8" ht="12.75">
      <c r="A73" s="77"/>
      <c r="B73" s="77"/>
      <c r="C73" s="77"/>
      <c r="F73" s="77"/>
      <c r="G73" s="77"/>
      <c r="H73" s="77"/>
    </row>
    <row r="74" spans="1:2" ht="12.75">
      <c r="A74" s="77"/>
      <c r="B74" s="77"/>
    </row>
    <row r="75" ht="12.75">
      <c r="A75" s="77"/>
    </row>
  </sheetData>
  <sheetProtection/>
  <mergeCells count="61">
    <mergeCell ref="B58:D58"/>
    <mergeCell ref="B61:D61"/>
    <mergeCell ref="B70:C70"/>
    <mergeCell ref="D70:E70"/>
    <mergeCell ref="G70:H70"/>
    <mergeCell ref="D71:E71"/>
    <mergeCell ref="B65:D65"/>
    <mergeCell ref="B66:D66"/>
    <mergeCell ref="B67:D67"/>
    <mergeCell ref="B68:D68"/>
    <mergeCell ref="B51:D51"/>
    <mergeCell ref="B52:D52"/>
    <mergeCell ref="B53:D53"/>
    <mergeCell ref="B54:D54"/>
    <mergeCell ref="B62:D62"/>
    <mergeCell ref="B59:D59"/>
    <mergeCell ref="B60:D60"/>
    <mergeCell ref="B55:D55"/>
    <mergeCell ref="B56:D56"/>
    <mergeCell ref="B57:D57"/>
    <mergeCell ref="B48:D48"/>
    <mergeCell ref="A50:H50"/>
    <mergeCell ref="B45:D45"/>
    <mergeCell ref="B46:D46"/>
    <mergeCell ref="B43:D43"/>
    <mergeCell ref="B44:D44"/>
    <mergeCell ref="B39:D39"/>
    <mergeCell ref="B40:D40"/>
    <mergeCell ref="B38:D38"/>
    <mergeCell ref="B41:D41"/>
    <mergeCell ref="B42:D42"/>
    <mergeCell ref="B47:D47"/>
    <mergeCell ref="B27:D27"/>
    <mergeCell ref="B28:D28"/>
    <mergeCell ref="B29:D29"/>
    <mergeCell ref="B35:D35"/>
    <mergeCell ref="B36:D36"/>
    <mergeCell ref="B37:D37"/>
    <mergeCell ref="B31:D31"/>
    <mergeCell ref="B32:D32"/>
    <mergeCell ref="B33:D33"/>
    <mergeCell ref="B34:D34"/>
    <mergeCell ref="B16:D16"/>
    <mergeCell ref="B17:D17"/>
    <mergeCell ref="B22:D22"/>
    <mergeCell ref="A9:H9"/>
    <mergeCell ref="A10:H10"/>
    <mergeCell ref="B13:D13"/>
    <mergeCell ref="B15:D15"/>
    <mergeCell ref="B14:D14"/>
    <mergeCell ref="B18:D18"/>
    <mergeCell ref="B63:D63"/>
    <mergeCell ref="B64:D64"/>
    <mergeCell ref="B19:D19"/>
    <mergeCell ref="B20:D20"/>
    <mergeCell ref="B21:D21"/>
    <mergeCell ref="B30:D30"/>
    <mergeCell ref="B23:D23"/>
    <mergeCell ref="B24:D24"/>
    <mergeCell ref="B25:D25"/>
    <mergeCell ref="B26:D26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05"/>
  <sheetViews>
    <sheetView zoomScalePageLayoutView="0" workbookViewId="0" topLeftCell="A37">
      <selection activeCell="J607" sqref="J607"/>
    </sheetView>
  </sheetViews>
  <sheetFormatPr defaultColWidth="9.140625" defaultRowHeight="12.75"/>
  <cols>
    <col min="1" max="1" width="8.7109375" style="229" customWidth="1"/>
    <col min="2" max="2" width="3.28125" style="229" customWidth="1"/>
    <col min="3" max="3" width="7.00390625" style="229" customWidth="1"/>
    <col min="4" max="4" width="10.7109375" style="229" customWidth="1"/>
    <col min="5" max="5" width="10.57421875" style="229" customWidth="1"/>
    <col min="6" max="6" width="10.7109375" style="229" customWidth="1"/>
    <col min="7" max="7" width="8.421875" style="229" customWidth="1"/>
    <col min="8" max="8" width="9.140625" style="229" customWidth="1"/>
    <col min="9" max="9" width="7.00390625" style="229" customWidth="1"/>
    <col min="10" max="10" width="7.140625" style="229" customWidth="1"/>
    <col min="11" max="11" width="10.7109375" style="229" customWidth="1"/>
    <col min="12" max="12" width="8.7109375" style="229" customWidth="1"/>
    <col min="13" max="16384" width="9.140625" style="229" customWidth="1"/>
  </cols>
  <sheetData>
    <row r="1" spans="1:10" ht="12.75">
      <c r="A1" s="226" t="s">
        <v>447</v>
      </c>
      <c r="B1" s="226"/>
      <c r="C1" s="227"/>
      <c r="D1" s="227"/>
      <c r="E1" s="228"/>
      <c r="F1" s="228"/>
      <c r="G1" s="228"/>
      <c r="H1" s="228"/>
      <c r="I1" s="228"/>
      <c r="J1" s="228"/>
    </row>
    <row r="2" spans="1:10" ht="12.75">
      <c r="A2" s="226" t="s">
        <v>448</v>
      </c>
      <c r="B2" s="226"/>
      <c r="C2" s="227"/>
      <c r="D2" s="227"/>
      <c r="E2" s="228"/>
      <c r="F2" s="228"/>
      <c r="G2" s="228"/>
      <c r="H2" s="228"/>
      <c r="I2" s="228"/>
      <c r="J2" s="228"/>
    </row>
    <row r="3" spans="1:10" ht="12.75">
      <c r="A3" s="226" t="s">
        <v>449</v>
      </c>
      <c r="B3" s="230"/>
      <c r="C3" s="231"/>
      <c r="D3" s="231"/>
      <c r="E3" s="228"/>
      <c r="F3" s="228"/>
      <c r="G3" s="228"/>
      <c r="H3" s="228"/>
      <c r="I3" s="228"/>
      <c r="J3" s="228"/>
    </row>
    <row r="4" spans="1:10" ht="12.75">
      <c r="A4" s="226" t="s">
        <v>450</v>
      </c>
      <c r="B4" s="226"/>
      <c r="C4" s="227"/>
      <c r="D4" s="227"/>
      <c r="E4" s="228"/>
      <c r="F4" s="228"/>
      <c r="G4" s="228"/>
      <c r="H4" s="228"/>
      <c r="I4" s="228"/>
      <c r="J4" s="228"/>
    </row>
    <row r="5" spans="1:10" ht="12.75">
      <c r="A5" s="226" t="s">
        <v>330</v>
      </c>
      <c r="B5" s="226"/>
      <c r="C5" s="232"/>
      <c r="D5" s="232"/>
      <c r="E5" s="228"/>
      <c r="F5" s="228"/>
      <c r="G5" s="228"/>
      <c r="H5" s="228"/>
      <c r="I5" s="228"/>
      <c r="J5" s="228"/>
    </row>
    <row r="6" spans="1:10" ht="12.75">
      <c r="A6" s="226" t="s">
        <v>441</v>
      </c>
      <c r="B6" s="226"/>
      <c r="C6" s="232"/>
      <c r="D6" s="232"/>
      <c r="E6" s="228"/>
      <c r="F6" s="228"/>
      <c r="G6" s="228"/>
      <c r="H6" s="228"/>
      <c r="I6" s="228"/>
      <c r="J6" s="228"/>
    </row>
    <row r="7" spans="1:10" ht="12.75">
      <c r="A7" s="233"/>
      <c r="B7" s="233"/>
      <c r="C7" s="234"/>
      <c r="D7" s="234"/>
      <c r="E7" s="234"/>
      <c r="F7" s="234"/>
      <c r="G7" s="234"/>
      <c r="H7" s="234"/>
      <c r="I7" s="234"/>
      <c r="J7" s="234"/>
    </row>
    <row r="8" spans="1:10" ht="12.75">
      <c r="A8" s="235"/>
      <c r="B8" s="334" t="s">
        <v>486</v>
      </c>
      <c r="C8" s="334"/>
      <c r="D8" s="334"/>
      <c r="E8" s="334"/>
      <c r="F8" s="334"/>
      <c r="G8" s="334"/>
      <c r="H8" s="334"/>
      <c r="I8" s="334"/>
      <c r="J8" s="236"/>
    </row>
    <row r="9" spans="1:10" ht="12.75">
      <c r="A9" s="235"/>
      <c r="B9" s="335" t="s">
        <v>592</v>
      </c>
      <c r="C9" s="335"/>
      <c r="D9" s="335"/>
      <c r="E9" s="335"/>
      <c r="F9" s="335"/>
      <c r="G9" s="335"/>
      <c r="H9" s="335"/>
      <c r="I9" s="335"/>
      <c r="J9" s="236"/>
    </row>
    <row r="10" ht="17.25" thickBot="1">
      <c r="A10" s="237"/>
    </row>
    <row r="11" spans="1:12" ht="22.5">
      <c r="A11" s="250" t="s">
        <v>508</v>
      </c>
      <c r="B11" s="336" t="s">
        <v>509</v>
      </c>
      <c r="C11" s="336" t="s">
        <v>510</v>
      </c>
      <c r="D11" s="238"/>
      <c r="E11" s="238"/>
      <c r="F11" s="250" t="s">
        <v>511</v>
      </c>
      <c r="G11" s="250" t="s">
        <v>512</v>
      </c>
      <c r="H11" s="250" t="s">
        <v>513</v>
      </c>
      <c r="I11" s="250" t="s">
        <v>514</v>
      </c>
      <c r="J11" s="250" t="s">
        <v>515</v>
      </c>
      <c r="K11" s="250" t="s">
        <v>516</v>
      </c>
      <c r="L11" s="336" t="s">
        <v>517</v>
      </c>
    </row>
    <row r="12" spans="1:12" ht="22.5">
      <c r="A12" s="251" t="s">
        <v>518</v>
      </c>
      <c r="B12" s="337"/>
      <c r="C12" s="337"/>
      <c r="D12" s="251" t="s">
        <v>519</v>
      </c>
      <c r="E12" s="251" t="s">
        <v>520</v>
      </c>
      <c r="F12" s="251" t="s">
        <v>521</v>
      </c>
      <c r="G12" s="251" t="s">
        <v>522</v>
      </c>
      <c r="H12" s="251" t="s">
        <v>523</v>
      </c>
      <c r="I12" s="251" t="s">
        <v>524</v>
      </c>
      <c r="J12" s="251" t="s">
        <v>525</v>
      </c>
      <c r="K12" s="251" t="s">
        <v>526</v>
      </c>
      <c r="L12" s="337"/>
    </row>
    <row r="13" spans="1:12" ht="22.5">
      <c r="A13" s="251" t="s">
        <v>472</v>
      </c>
      <c r="B13" s="337"/>
      <c r="C13" s="337"/>
      <c r="D13" s="251" t="s">
        <v>527</v>
      </c>
      <c r="E13" s="251" t="s">
        <v>527</v>
      </c>
      <c r="F13" s="251" t="s">
        <v>528</v>
      </c>
      <c r="G13" s="251" t="s">
        <v>529</v>
      </c>
      <c r="H13" s="251" t="s">
        <v>530</v>
      </c>
      <c r="I13" s="251" t="s">
        <v>531</v>
      </c>
      <c r="J13" s="251" t="s">
        <v>532</v>
      </c>
      <c r="K13" s="251" t="s">
        <v>533</v>
      </c>
      <c r="L13" s="337"/>
    </row>
    <row r="14" spans="1:12" ht="23.25" thickBot="1">
      <c r="A14" s="252"/>
      <c r="B14" s="338"/>
      <c r="C14" s="338"/>
      <c r="D14" s="252"/>
      <c r="E14" s="252"/>
      <c r="F14" s="252" t="s">
        <v>534</v>
      </c>
      <c r="G14" s="252" t="s">
        <v>535</v>
      </c>
      <c r="H14" s="252" t="s">
        <v>536</v>
      </c>
      <c r="I14" s="252" t="s">
        <v>537</v>
      </c>
      <c r="J14" s="252" t="s">
        <v>538</v>
      </c>
      <c r="K14" s="252"/>
      <c r="L14" s="338"/>
    </row>
    <row r="15" spans="1:12" ht="13.5" customHeight="1" thickBot="1">
      <c r="A15" s="339" t="s">
        <v>487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1"/>
    </row>
    <row r="16" spans="1:12" ht="13.5" thickBot="1">
      <c r="A16" s="254" t="s">
        <v>558</v>
      </c>
      <c r="B16" s="254" t="s">
        <v>559</v>
      </c>
      <c r="C16" s="255">
        <v>28971</v>
      </c>
      <c r="D16" s="256">
        <v>49302.12</v>
      </c>
      <c r="E16" s="256">
        <v>7057.34</v>
      </c>
      <c r="F16" s="255">
        <v>0</v>
      </c>
      <c r="G16" s="255">
        <v>0</v>
      </c>
      <c r="H16" s="255">
        <v>-553.34</v>
      </c>
      <c r="I16" s="255">
        <v>0</v>
      </c>
      <c r="J16" s="255">
        <v>0</v>
      </c>
      <c r="K16" s="255">
        <v>-553.34</v>
      </c>
      <c r="L16" s="255">
        <v>-553.34</v>
      </c>
    </row>
    <row r="17" spans="1:12" ht="13.5" thickBot="1">
      <c r="A17" s="254" t="s">
        <v>560</v>
      </c>
      <c r="B17" s="254" t="s">
        <v>559</v>
      </c>
      <c r="C17" s="255">
        <v>41540</v>
      </c>
      <c r="D17" s="256">
        <v>60663.12</v>
      </c>
      <c r="E17" s="256">
        <v>3805.06</v>
      </c>
      <c r="F17" s="255">
        <v>0</v>
      </c>
      <c r="G17" s="255">
        <v>0</v>
      </c>
      <c r="H17" s="255">
        <v>-54.01</v>
      </c>
      <c r="I17" s="255">
        <v>0</v>
      </c>
      <c r="J17" s="255">
        <v>0</v>
      </c>
      <c r="K17" s="255">
        <v>-54.01</v>
      </c>
      <c r="L17" s="255">
        <v>-54.01</v>
      </c>
    </row>
    <row r="18" spans="1:12" ht="13.5" thickBot="1">
      <c r="A18" s="254" t="s">
        <v>560</v>
      </c>
      <c r="B18" s="254" t="s">
        <v>561</v>
      </c>
      <c r="C18" s="255">
        <v>7815</v>
      </c>
      <c r="D18" s="256">
        <v>6394.47</v>
      </c>
      <c r="E18" s="255">
        <v>715.85</v>
      </c>
      <c r="F18" s="256">
        <v>-5678.62</v>
      </c>
      <c r="G18" s="255">
        <v>0</v>
      </c>
      <c r="H18" s="255">
        <v>0</v>
      </c>
      <c r="I18" s="255">
        <v>0</v>
      </c>
      <c r="J18" s="255">
        <v>0</v>
      </c>
      <c r="K18" s="256">
        <v>-5678.62</v>
      </c>
      <c r="L18" s="255">
        <v>-10.16</v>
      </c>
    </row>
    <row r="19" spans="1:12" ht="13.5" thickBot="1">
      <c r="A19" s="254" t="s">
        <v>562</v>
      </c>
      <c r="B19" s="254" t="s">
        <v>559</v>
      </c>
      <c r="C19" s="255">
        <v>15723</v>
      </c>
      <c r="D19" s="256">
        <v>24016.8</v>
      </c>
      <c r="E19" s="256">
        <v>3852.14</v>
      </c>
      <c r="F19" s="255">
        <v>0</v>
      </c>
      <c r="G19" s="255">
        <v>0</v>
      </c>
      <c r="H19" s="255">
        <v>-424.52</v>
      </c>
      <c r="I19" s="255">
        <v>0</v>
      </c>
      <c r="J19" s="255">
        <v>0</v>
      </c>
      <c r="K19" s="255">
        <v>-424.52</v>
      </c>
      <c r="L19" s="255">
        <v>-424.52</v>
      </c>
    </row>
    <row r="20" spans="1:12" ht="13.5" thickBot="1">
      <c r="A20" s="254" t="s">
        <v>563</v>
      </c>
      <c r="B20" s="254" t="s">
        <v>561</v>
      </c>
      <c r="C20" s="255">
        <v>1708</v>
      </c>
      <c r="D20" s="256">
        <v>1587.8</v>
      </c>
      <c r="E20" s="255">
        <v>220.33</v>
      </c>
      <c r="F20" s="256">
        <v>-1367.47</v>
      </c>
      <c r="G20" s="255">
        <v>0</v>
      </c>
      <c r="H20" s="255">
        <v>0</v>
      </c>
      <c r="I20" s="255">
        <v>0</v>
      </c>
      <c r="J20" s="255">
        <v>0</v>
      </c>
      <c r="K20" s="256">
        <v>-1367.47</v>
      </c>
      <c r="L20" s="255">
        <v>-0.34</v>
      </c>
    </row>
    <row r="21" spans="1:12" ht="13.5" thickBot="1">
      <c r="A21" s="254" t="s">
        <v>563</v>
      </c>
      <c r="B21" s="254" t="s">
        <v>559</v>
      </c>
      <c r="C21" s="255">
        <v>30499</v>
      </c>
      <c r="D21" s="256">
        <v>46768.75</v>
      </c>
      <c r="E21" s="256">
        <v>3934.37</v>
      </c>
      <c r="F21" s="255">
        <v>0</v>
      </c>
      <c r="G21" s="255">
        <v>0</v>
      </c>
      <c r="H21" s="255">
        <v>-6.1</v>
      </c>
      <c r="I21" s="255">
        <v>0</v>
      </c>
      <c r="J21" s="255">
        <v>0</v>
      </c>
      <c r="K21" s="255">
        <v>-6.1</v>
      </c>
      <c r="L21" s="255">
        <v>-6.1</v>
      </c>
    </row>
    <row r="22" spans="1:12" ht="13.5" thickBot="1">
      <c r="A22" s="254" t="s">
        <v>564</v>
      </c>
      <c r="B22" s="254" t="s">
        <v>561</v>
      </c>
      <c r="C22" s="255">
        <v>1000</v>
      </c>
      <c r="D22" s="256">
        <v>1055.25</v>
      </c>
      <c r="E22" s="255">
        <v>374.7</v>
      </c>
      <c r="F22" s="255">
        <v>-680.55</v>
      </c>
      <c r="G22" s="255">
        <v>0</v>
      </c>
      <c r="H22" s="255">
        <v>0</v>
      </c>
      <c r="I22" s="255">
        <v>0</v>
      </c>
      <c r="J22" s="255">
        <v>0</v>
      </c>
      <c r="K22" s="255">
        <v>-680.55</v>
      </c>
      <c r="L22" s="255">
        <v>-61.7</v>
      </c>
    </row>
    <row r="23" spans="1:12" ht="13.5" thickBot="1">
      <c r="A23" s="254" t="s">
        <v>564</v>
      </c>
      <c r="B23" s="254" t="s">
        <v>559</v>
      </c>
      <c r="C23" s="255">
        <v>17198</v>
      </c>
      <c r="D23" s="256">
        <v>28692.21</v>
      </c>
      <c r="E23" s="256">
        <v>6444.09</v>
      </c>
      <c r="F23" s="255">
        <v>0</v>
      </c>
      <c r="G23" s="255">
        <v>0</v>
      </c>
      <c r="H23" s="256">
        <v>-1061.12</v>
      </c>
      <c r="I23" s="255">
        <v>0</v>
      </c>
      <c r="J23" s="255">
        <v>0</v>
      </c>
      <c r="K23" s="256">
        <v>-1061.12</v>
      </c>
      <c r="L23" s="256">
        <v>-1061.12</v>
      </c>
    </row>
    <row r="24" spans="1:12" ht="13.5" thickBot="1">
      <c r="A24" s="254" t="s">
        <v>565</v>
      </c>
      <c r="B24" s="254" t="s">
        <v>559</v>
      </c>
      <c r="C24" s="255">
        <v>10000</v>
      </c>
      <c r="D24" s="256">
        <v>7780</v>
      </c>
      <c r="E24" s="256">
        <v>2115</v>
      </c>
      <c r="F24" s="255">
        <v>0</v>
      </c>
      <c r="G24" s="255">
        <v>0</v>
      </c>
      <c r="H24" s="255">
        <v>-135</v>
      </c>
      <c r="I24" s="255">
        <v>0</v>
      </c>
      <c r="J24" s="255">
        <v>0</v>
      </c>
      <c r="K24" s="255">
        <v>-135</v>
      </c>
      <c r="L24" s="255">
        <v>-135</v>
      </c>
    </row>
    <row r="25" spans="1:12" ht="13.5" thickBot="1">
      <c r="A25" s="254" t="s">
        <v>565</v>
      </c>
      <c r="B25" s="254" t="s">
        <v>561</v>
      </c>
      <c r="C25" s="255">
        <v>14511</v>
      </c>
      <c r="D25" s="256">
        <v>13684.76</v>
      </c>
      <c r="E25" s="256">
        <v>3069.08</v>
      </c>
      <c r="F25" s="256">
        <v>-10615.68</v>
      </c>
      <c r="G25" s="255">
        <v>0</v>
      </c>
      <c r="H25" s="255">
        <v>0</v>
      </c>
      <c r="I25" s="255">
        <v>0</v>
      </c>
      <c r="J25" s="255">
        <v>0</v>
      </c>
      <c r="K25" s="256">
        <v>-10615.68</v>
      </c>
      <c r="L25" s="255">
        <v>-195.9</v>
      </c>
    </row>
    <row r="26" spans="1:12" ht="13.5" thickBot="1">
      <c r="A26" s="254" t="s">
        <v>566</v>
      </c>
      <c r="B26" s="254" t="s">
        <v>561</v>
      </c>
      <c r="C26" s="255">
        <v>1000</v>
      </c>
      <c r="D26" s="256">
        <v>1618.05</v>
      </c>
      <c r="E26" s="255">
        <v>360.7</v>
      </c>
      <c r="F26" s="256">
        <v>-1257.35</v>
      </c>
      <c r="G26" s="255">
        <v>0</v>
      </c>
      <c r="H26" s="255">
        <v>0</v>
      </c>
      <c r="I26" s="255">
        <v>0</v>
      </c>
      <c r="J26" s="255">
        <v>0</v>
      </c>
      <c r="K26" s="256">
        <v>-1257.35</v>
      </c>
      <c r="L26" s="255">
        <v>0</v>
      </c>
    </row>
    <row r="27" spans="1:12" ht="13.5" thickBot="1">
      <c r="A27" s="254" t="s">
        <v>566</v>
      </c>
      <c r="B27" s="254" t="s">
        <v>559</v>
      </c>
      <c r="C27" s="255">
        <v>40723</v>
      </c>
      <c r="D27" s="256">
        <v>31540.41</v>
      </c>
      <c r="E27" s="256">
        <v>14688.79</v>
      </c>
      <c r="F27" s="255">
        <v>0</v>
      </c>
      <c r="G27" s="255">
        <v>0</v>
      </c>
      <c r="H27" s="255">
        <v>0</v>
      </c>
      <c r="I27" s="255">
        <v>0</v>
      </c>
      <c r="J27" s="255">
        <v>0</v>
      </c>
      <c r="K27" s="255">
        <v>0</v>
      </c>
      <c r="L27" s="255">
        <v>0</v>
      </c>
    </row>
    <row r="28" spans="1:12" ht="13.5" thickBot="1">
      <c r="A28" s="254" t="s">
        <v>567</v>
      </c>
      <c r="B28" s="254" t="s">
        <v>561</v>
      </c>
      <c r="C28" s="255">
        <v>5258</v>
      </c>
      <c r="D28" s="256">
        <v>4586.95</v>
      </c>
      <c r="E28" s="256">
        <v>1093.66</v>
      </c>
      <c r="F28" s="256">
        <v>-3493.29</v>
      </c>
      <c r="G28" s="255">
        <v>0</v>
      </c>
      <c r="H28" s="255">
        <v>0</v>
      </c>
      <c r="I28" s="255">
        <v>0</v>
      </c>
      <c r="J28" s="255">
        <v>0</v>
      </c>
      <c r="K28" s="256">
        <v>-3493.29</v>
      </c>
      <c r="L28" s="255">
        <v>34.17</v>
      </c>
    </row>
    <row r="29" spans="1:12" ht="13.5" thickBot="1">
      <c r="A29" s="254" t="s">
        <v>567</v>
      </c>
      <c r="B29" s="254" t="s">
        <v>559</v>
      </c>
      <c r="C29" s="255">
        <v>13000</v>
      </c>
      <c r="D29" s="256">
        <v>11744</v>
      </c>
      <c r="E29" s="256">
        <v>2704</v>
      </c>
      <c r="F29" s="255">
        <v>0</v>
      </c>
      <c r="G29" s="255">
        <v>0</v>
      </c>
      <c r="H29" s="255">
        <v>84.5</v>
      </c>
      <c r="I29" s="255">
        <v>0</v>
      </c>
      <c r="J29" s="255">
        <v>0</v>
      </c>
      <c r="K29" s="255">
        <v>84.5</v>
      </c>
      <c r="L29" s="255">
        <v>84.5</v>
      </c>
    </row>
    <row r="30" spans="1:12" ht="13.5" thickBot="1">
      <c r="A30" s="254" t="s">
        <v>568</v>
      </c>
      <c r="B30" s="254" t="s">
        <v>561</v>
      </c>
      <c r="C30" s="255">
        <v>2000</v>
      </c>
      <c r="D30" s="256">
        <v>1407</v>
      </c>
      <c r="E30" s="255">
        <v>0</v>
      </c>
      <c r="F30" s="256">
        <v>-1407</v>
      </c>
      <c r="G30" s="255">
        <v>0</v>
      </c>
      <c r="H30" s="255">
        <v>0</v>
      </c>
      <c r="I30" s="255">
        <v>0</v>
      </c>
      <c r="J30" s="255">
        <v>0</v>
      </c>
      <c r="K30" s="256">
        <v>-1407</v>
      </c>
      <c r="L30" s="255">
        <v>0</v>
      </c>
    </row>
    <row r="31" spans="1:12" ht="13.5" thickBot="1">
      <c r="A31" s="254" t="s">
        <v>569</v>
      </c>
      <c r="B31" s="254" t="s">
        <v>561</v>
      </c>
      <c r="C31" s="255">
        <v>10519</v>
      </c>
      <c r="D31" s="256">
        <v>32854.92</v>
      </c>
      <c r="E31" s="256">
        <v>6031.59</v>
      </c>
      <c r="F31" s="256">
        <v>-26823.33</v>
      </c>
      <c r="G31" s="255">
        <v>0</v>
      </c>
      <c r="H31" s="255">
        <v>0</v>
      </c>
      <c r="I31" s="255">
        <v>0</v>
      </c>
      <c r="J31" s="255">
        <v>0</v>
      </c>
      <c r="K31" s="256">
        <v>-26823.33</v>
      </c>
      <c r="L31" s="255">
        <v>0</v>
      </c>
    </row>
    <row r="32" spans="1:12" ht="13.5" thickBot="1">
      <c r="A32" s="254" t="s">
        <v>570</v>
      </c>
      <c r="B32" s="254" t="s">
        <v>559</v>
      </c>
      <c r="C32" s="255">
        <v>2000</v>
      </c>
      <c r="D32" s="256">
        <v>2579.12</v>
      </c>
      <c r="E32" s="256">
        <v>2249.6</v>
      </c>
      <c r="F32" s="255">
        <v>0</v>
      </c>
      <c r="G32" s="255">
        <v>0</v>
      </c>
      <c r="H32" s="255">
        <v>295</v>
      </c>
      <c r="I32" s="255">
        <v>0</v>
      </c>
      <c r="J32" s="255">
        <v>0</v>
      </c>
      <c r="K32" s="255">
        <v>295</v>
      </c>
      <c r="L32" s="255">
        <v>295</v>
      </c>
    </row>
    <row r="33" spans="1:12" ht="13.5" thickBot="1">
      <c r="A33" s="254" t="s">
        <v>571</v>
      </c>
      <c r="B33" s="254" t="s">
        <v>559</v>
      </c>
      <c r="C33" s="255">
        <v>1714</v>
      </c>
      <c r="D33" s="256">
        <v>1776.06</v>
      </c>
      <c r="E33" s="255">
        <v>908.42</v>
      </c>
      <c r="F33" s="255">
        <v>0</v>
      </c>
      <c r="G33" s="255">
        <v>0</v>
      </c>
      <c r="H33" s="255">
        <v>0</v>
      </c>
      <c r="I33" s="255">
        <v>0</v>
      </c>
      <c r="J33" s="255">
        <v>0</v>
      </c>
      <c r="K33" s="255">
        <v>0</v>
      </c>
      <c r="L33" s="255">
        <v>0</v>
      </c>
    </row>
    <row r="34" spans="1:12" ht="13.5" thickBot="1">
      <c r="A34" s="254" t="s">
        <v>572</v>
      </c>
      <c r="B34" s="254" t="s">
        <v>561</v>
      </c>
      <c r="C34" s="255">
        <v>21</v>
      </c>
      <c r="D34" s="256">
        <v>52617.79</v>
      </c>
      <c r="E34" s="256">
        <v>26715.22</v>
      </c>
      <c r="F34" s="256">
        <v>-25902.57</v>
      </c>
      <c r="G34" s="255">
        <v>0</v>
      </c>
      <c r="H34" s="255">
        <v>0</v>
      </c>
      <c r="I34" s="255">
        <v>0</v>
      </c>
      <c r="J34" s="255">
        <v>0</v>
      </c>
      <c r="K34" s="256">
        <v>-25902.57</v>
      </c>
      <c r="L34" s="255">
        <v>0</v>
      </c>
    </row>
    <row r="35" spans="1:12" ht="13.5" thickBot="1">
      <c r="A35" s="254" t="s">
        <v>573</v>
      </c>
      <c r="B35" s="254" t="s">
        <v>559</v>
      </c>
      <c r="C35" s="255">
        <v>37883</v>
      </c>
      <c r="D35" s="256">
        <v>19473.43</v>
      </c>
      <c r="E35" s="256">
        <v>1053.15</v>
      </c>
      <c r="F35" s="255">
        <v>0</v>
      </c>
      <c r="G35" s="255">
        <v>0</v>
      </c>
      <c r="H35" s="255">
        <v>-11.36</v>
      </c>
      <c r="I35" s="255">
        <v>0</v>
      </c>
      <c r="J35" s="255">
        <v>0</v>
      </c>
      <c r="K35" s="255">
        <v>-11.36</v>
      </c>
      <c r="L35" s="255">
        <v>-11.36</v>
      </c>
    </row>
    <row r="36" spans="1:12" ht="13.5" thickBot="1">
      <c r="A36" s="254" t="s">
        <v>574</v>
      </c>
      <c r="B36" s="254" t="s">
        <v>561</v>
      </c>
      <c r="C36" s="255">
        <v>16020</v>
      </c>
      <c r="D36" s="256">
        <v>7469.99</v>
      </c>
      <c r="E36" s="255">
        <v>102.53</v>
      </c>
      <c r="F36" s="256">
        <v>-7367.46</v>
      </c>
      <c r="G36" s="255">
        <v>0</v>
      </c>
      <c r="H36" s="255">
        <v>0</v>
      </c>
      <c r="I36" s="255">
        <v>0</v>
      </c>
      <c r="J36" s="255">
        <v>0</v>
      </c>
      <c r="K36" s="256">
        <v>-7367.46</v>
      </c>
      <c r="L36" s="255">
        <v>3.21</v>
      </c>
    </row>
    <row r="37" spans="1:12" ht="13.5" thickBot="1">
      <c r="A37" s="254" t="s">
        <v>574</v>
      </c>
      <c r="B37" s="254" t="s">
        <v>559</v>
      </c>
      <c r="C37" s="255">
        <v>12395</v>
      </c>
      <c r="D37" s="256">
        <v>4410.5</v>
      </c>
      <c r="E37" s="255">
        <v>79.33</v>
      </c>
      <c r="F37" s="255">
        <v>0</v>
      </c>
      <c r="G37" s="255">
        <v>0</v>
      </c>
      <c r="H37" s="255">
        <v>2.48</v>
      </c>
      <c r="I37" s="255">
        <v>0</v>
      </c>
      <c r="J37" s="255">
        <v>0</v>
      </c>
      <c r="K37" s="255">
        <v>2.48</v>
      </c>
      <c r="L37" s="255">
        <v>2.48</v>
      </c>
    </row>
    <row r="38" spans="1:12" ht="13.5" thickBot="1">
      <c r="A38" s="254" t="s">
        <v>575</v>
      </c>
      <c r="B38" s="254" t="s">
        <v>559</v>
      </c>
      <c r="C38" s="255">
        <v>10000</v>
      </c>
      <c r="D38" s="256">
        <v>2365</v>
      </c>
      <c r="E38" s="255">
        <v>319</v>
      </c>
      <c r="F38" s="255">
        <v>0</v>
      </c>
      <c r="G38" s="255">
        <v>0</v>
      </c>
      <c r="H38" s="255">
        <v>46</v>
      </c>
      <c r="I38" s="255">
        <v>0</v>
      </c>
      <c r="J38" s="255">
        <v>0</v>
      </c>
      <c r="K38" s="255">
        <v>46</v>
      </c>
      <c r="L38" s="255">
        <v>46</v>
      </c>
    </row>
    <row r="39" spans="1:12" ht="13.5" thickBot="1">
      <c r="A39" s="254" t="s">
        <v>575</v>
      </c>
      <c r="B39" s="254" t="s">
        <v>561</v>
      </c>
      <c r="C39" s="255">
        <v>23916</v>
      </c>
      <c r="D39" s="256">
        <v>18599.6</v>
      </c>
      <c r="E39" s="255">
        <v>762.92</v>
      </c>
      <c r="F39" s="256">
        <v>-17836.68</v>
      </c>
      <c r="G39" s="255">
        <v>0</v>
      </c>
      <c r="H39" s="255">
        <v>0</v>
      </c>
      <c r="I39" s="255">
        <v>0</v>
      </c>
      <c r="J39" s="255">
        <v>0</v>
      </c>
      <c r="K39" s="256">
        <v>-17836.68</v>
      </c>
      <c r="L39" s="255">
        <v>110.01</v>
      </c>
    </row>
    <row r="40" spans="1:12" ht="13.5" thickBot="1">
      <c r="A40" s="254" t="s">
        <v>576</v>
      </c>
      <c r="B40" s="254" t="s">
        <v>561</v>
      </c>
      <c r="C40" s="255">
        <v>1091</v>
      </c>
      <c r="D40" s="256">
        <v>2081.53</v>
      </c>
      <c r="E40" s="256">
        <v>1102.89</v>
      </c>
      <c r="F40" s="255">
        <v>-978.64</v>
      </c>
      <c r="G40" s="255">
        <v>0</v>
      </c>
      <c r="H40" s="255">
        <v>0</v>
      </c>
      <c r="I40" s="255">
        <v>0</v>
      </c>
      <c r="J40" s="255">
        <v>0</v>
      </c>
      <c r="K40" s="255">
        <v>-978.64</v>
      </c>
      <c r="L40" s="255">
        <v>22.8</v>
      </c>
    </row>
    <row r="41" spans="1:12" ht="13.5" thickBot="1">
      <c r="A41" s="254" t="s">
        <v>576</v>
      </c>
      <c r="B41" s="254" t="s">
        <v>559</v>
      </c>
      <c r="C41" s="255">
        <v>85000</v>
      </c>
      <c r="D41" s="256">
        <v>91953.14</v>
      </c>
      <c r="E41" s="256">
        <v>85926.5</v>
      </c>
      <c r="F41" s="255">
        <v>0</v>
      </c>
      <c r="G41" s="255">
        <v>0</v>
      </c>
      <c r="H41" s="256">
        <v>1776.5</v>
      </c>
      <c r="I41" s="255">
        <v>0</v>
      </c>
      <c r="J41" s="255">
        <v>0</v>
      </c>
      <c r="K41" s="256">
        <v>1776.5</v>
      </c>
      <c r="L41" s="256">
        <v>1776.5</v>
      </c>
    </row>
    <row r="42" spans="1:12" ht="13.5" thickBot="1">
      <c r="A42" s="342" t="s">
        <v>130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4"/>
    </row>
    <row r="43" spans="1:12" ht="13.5" thickBot="1">
      <c r="A43" s="254" t="s">
        <v>577</v>
      </c>
      <c r="B43" s="254" t="s">
        <v>559</v>
      </c>
      <c r="C43" s="255">
        <v>20000</v>
      </c>
      <c r="D43" s="256">
        <v>3758.13</v>
      </c>
      <c r="E43" s="256">
        <v>4020</v>
      </c>
      <c r="F43" s="255">
        <v>0</v>
      </c>
      <c r="G43" s="255">
        <v>0</v>
      </c>
      <c r="H43" s="255">
        <v>0</v>
      </c>
      <c r="I43" s="255">
        <v>0</v>
      </c>
      <c r="J43" s="255">
        <v>0</v>
      </c>
      <c r="K43" s="255">
        <v>0</v>
      </c>
      <c r="L43" s="255">
        <v>0</v>
      </c>
    </row>
    <row r="44" spans="1:12" ht="13.5" thickBot="1">
      <c r="A44" s="254" t="s">
        <v>578</v>
      </c>
      <c r="B44" s="254" t="s">
        <v>561</v>
      </c>
      <c r="C44" s="255">
        <v>42000</v>
      </c>
      <c r="D44" s="256">
        <v>4990.81</v>
      </c>
      <c r="E44" s="256">
        <v>12537</v>
      </c>
      <c r="F44" s="256">
        <v>7546.19</v>
      </c>
      <c r="G44" s="255">
        <v>0</v>
      </c>
      <c r="H44" s="255">
        <v>0</v>
      </c>
      <c r="I44" s="255">
        <v>0</v>
      </c>
      <c r="J44" s="255">
        <v>0</v>
      </c>
      <c r="K44" s="256">
        <v>7546.19</v>
      </c>
      <c r="L44" s="255">
        <v>0</v>
      </c>
    </row>
    <row r="45" spans="1:12" ht="13.5" thickBot="1">
      <c r="A45" s="254" t="s">
        <v>578</v>
      </c>
      <c r="B45" s="254" t="s">
        <v>559</v>
      </c>
      <c r="C45" s="255">
        <v>20266</v>
      </c>
      <c r="D45" s="256">
        <v>4463.2</v>
      </c>
      <c r="E45" s="256">
        <v>6049.4</v>
      </c>
      <c r="F45" s="255">
        <v>0</v>
      </c>
      <c r="G45" s="255">
        <v>0</v>
      </c>
      <c r="H45" s="255">
        <v>0</v>
      </c>
      <c r="I45" s="255">
        <v>0</v>
      </c>
      <c r="J45" s="255">
        <v>0</v>
      </c>
      <c r="K45" s="255">
        <v>0</v>
      </c>
      <c r="L45" s="255">
        <v>0</v>
      </c>
    </row>
    <row r="46" spans="1:12" ht="13.5" thickBot="1">
      <c r="A46" s="254" t="s">
        <v>579</v>
      </c>
      <c r="B46" s="254" t="s">
        <v>559</v>
      </c>
      <c r="C46" s="255">
        <v>23000</v>
      </c>
      <c r="D46" s="256">
        <v>5556.97</v>
      </c>
      <c r="E46" s="256">
        <v>6886.2</v>
      </c>
      <c r="F46" s="255">
        <v>0</v>
      </c>
      <c r="G46" s="255">
        <v>0</v>
      </c>
      <c r="H46" s="255">
        <v>0</v>
      </c>
      <c r="I46" s="255">
        <v>0</v>
      </c>
      <c r="J46" s="255">
        <v>0</v>
      </c>
      <c r="K46" s="255">
        <v>0</v>
      </c>
      <c r="L46" s="255">
        <v>0</v>
      </c>
    </row>
    <row r="47" spans="1:12" ht="13.5" thickBot="1">
      <c r="A47" s="254" t="s">
        <v>579</v>
      </c>
      <c r="B47" s="254" t="s">
        <v>561</v>
      </c>
      <c r="C47" s="255">
        <v>42000</v>
      </c>
      <c r="D47" s="256">
        <v>4741.9</v>
      </c>
      <c r="E47" s="256">
        <v>12574.8</v>
      </c>
      <c r="F47" s="256">
        <v>7832.9</v>
      </c>
      <c r="G47" s="255">
        <v>0</v>
      </c>
      <c r="H47" s="255">
        <v>0</v>
      </c>
      <c r="I47" s="255">
        <v>0</v>
      </c>
      <c r="J47" s="255">
        <v>0</v>
      </c>
      <c r="K47" s="256">
        <v>7832.9</v>
      </c>
      <c r="L47" s="255">
        <v>0</v>
      </c>
    </row>
    <row r="48" spans="1:12" ht="13.5" thickBot="1">
      <c r="A48" s="254" t="s">
        <v>580</v>
      </c>
      <c r="B48" s="254" t="s">
        <v>561</v>
      </c>
      <c r="C48" s="255">
        <v>42000</v>
      </c>
      <c r="D48" s="256">
        <v>4762.78</v>
      </c>
      <c r="E48" s="256">
        <v>12537</v>
      </c>
      <c r="F48" s="256">
        <v>7774.22</v>
      </c>
      <c r="G48" s="255">
        <v>0</v>
      </c>
      <c r="H48" s="255">
        <v>0</v>
      </c>
      <c r="I48" s="255">
        <v>0</v>
      </c>
      <c r="J48" s="255">
        <v>0</v>
      </c>
      <c r="K48" s="256">
        <v>7774.22</v>
      </c>
      <c r="L48" s="255">
        <v>0</v>
      </c>
    </row>
    <row r="49" spans="1:12" ht="13.5" thickBot="1">
      <c r="A49" s="254" t="s">
        <v>580</v>
      </c>
      <c r="B49" s="254" t="s">
        <v>559</v>
      </c>
      <c r="C49" s="255">
        <v>61000</v>
      </c>
      <c r="D49" s="256">
        <v>14543.06</v>
      </c>
      <c r="E49" s="256">
        <v>18208.5</v>
      </c>
      <c r="F49" s="255">
        <v>0</v>
      </c>
      <c r="G49" s="255">
        <v>0</v>
      </c>
      <c r="H49" s="255">
        <v>0</v>
      </c>
      <c r="I49" s="255">
        <v>0</v>
      </c>
      <c r="J49" s="255">
        <v>0</v>
      </c>
      <c r="K49" s="255">
        <v>0</v>
      </c>
      <c r="L49" s="255">
        <v>0</v>
      </c>
    </row>
    <row r="50" spans="1:12" ht="13.5" thickBot="1">
      <c r="A50" s="254" t="s">
        <v>581</v>
      </c>
      <c r="B50" s="254" t="s">
        <v>561</v>
      </c>
      <c r="C50" s="255">
        <v>57000</v>
      </c>
      <c r="D50" s="256">
        <v>9046.13</v>
      </c>
      <c r="E50" s="256">
        <v>22572</v>
      </c>
      <c r="F50" s="256">
        <v>13525.87</v>
      </c>
      <c r="G50" s="255">
        <v>0</v>
      </c>
      <c r="H50" s="255">
        <v>0</v>
      </c>
      <c r="I50" s="255">
        <v>0</v>
      </c>
      <c r="J50" s="255">
        <v>0</v>
      </c>
      <c r="K50" s="256">
        <v>13525.87</v>
      </c>
      <c r="L50" s="255">
        <v>0</v>
      </c>
    </row>
    <row r="51" spans="1:12" ht="13.5" thickBot="1">
      <c r="A51" s="254" t="s">
        <v>581</v>
      </c>
      <c r="B51" s="254" t="s">
        <v>559</v>
      </c>
      <c r="C51" s="255">
        <v>5000</v>
      </c>
      <c r="D51" s="256">
        <v>1574.56</v>
      </c>
      <c r="E51" s="256">
        <v>1980</v>
      </c>
      <c r="F51" s="255">
        <v>0</v>
      </c>
      <c r="G51" s="255">
        <v>0</v>
      </c>
      <c r="H51" s="255">
        <v>0</v>
      </c>
      <c r="I51" s="255">
        <v>0</v>
      </c>
      <c r="J51" s="255">
        <v>0</v>
      </c>
      <c r="K51" s="255">
        <v>0</v>
      </c>
      <c r="L51" s="255">
        <v>0</v>
      </c>
    </row>
    <row r="52" spans="1:12" ht="13.5" thickBot="1">
      <c r="A52" s="254" t="s">
        <v>582</v>
      </c>
      <c r="B52" s="254" t="s">
        <v>559</v>
      </c>
      <c r="C52" s="255">
        <v>145296</v>
      </c>
      <c r="D52" s="256">
        <v>52411.09</v>
      </c>
      <c r="E52" s="256">
        <v>71195.04</v>
      </c>
      <c r="F52" s="255">
        <v>0</v>
      </c>
      <c r="G52" s="255">
        <v>0</v>
      </c>
      <c r="H52" s="255">
        <v>0</v>
      </c>
      <c r="I52" s="255">
        <v>0</v>
      </c>
      <c r="J52" s="255">
        <v>0</v>
      </c>
      <c r="K52" s="255">
        <v>0</v>
      </c>
      <c r="L52" s="255">
        <v>0</v>
      </c>
    </row>
    <row r="53" spans="1:12" ht="13.5" thickBot="1">
      <c r="A53" s="254" t="s">
        <v>582</v>
      </c>
      <c r="B53" s="254" t="s">
        <v>561</v>
      </c>
      <c r="C53" s="255">
        <v>60000</v>
      </c>
      <c r="D53" s="256">
        <v>15537.04</v>
      </c>
      <c r="E53" s="256">
        <v>29400</v>
      </c>
      <c r="F53" s="256">
        <v>13862.96</v>
      </c>
      <c r="G53" s="255">
        <v>0</v>
      </c>
      <c r="H53" s="255">
        <v>0</v>
      </c>
      <c r="I53" s="255">
        <v>0</v>
      </c>
      <c r="J53" s="255">
        <v>0</v>
      </c>
      <c r="K53" s="256">
        <v>13862.96</v>
      </c>
      <c r="L53" s="255">
        <v>0</v>
      </c>
    </row>
    <row r="54" spans="1:12" ht="13.5" thickBot="1">
      <c r="A54" s="254" t="s">
        <v>583</v>
      </c>
      <c r="B54" s="254" t="s">
        <v>561</v>
      </c>
      <c r="C54" s="255">
        <v>42500</v>
      </c>
      <c r="D54" s="256">
        <v>8650.36</v>
      </c>
      <c r="E54" s="256">
        <v>21037.5</v>
      </c>
      <c r="F54" s="256">
        <v>12387.14</v>
      </c>
      <c r="G54" s="255">
        <v>0</v>
      </c>
      <c r="H54" s="255">
        <v>0</v>
      </c>
      <c r="I54" s="255">
        <v>0</v>
      </c>
      <c r="J54" s="255">
        <v>0</v>
      </c>
      <c r="K54" s="256">
        <v>12387.14</v>
      </c>
      <c r="L54" s="255">
        <v>0</v>
      </c>
    </row>
    <row r="55" spans="1:12" ht="13.5" thickBot="1">
      <c r="A55" s="254" t="s">
        <v>583</v>
      </c>
      <c r="B55" s="254" t="s">
        <v>559</v>
      </c>
      <c r="C55" s="255">
        <v>324348</v>
      </c>
      <c r="D55" s="256">
        <v>112161.94</v>
      </c>
      <c r="E55" s="256">
        <v>160552.26</v>
      </c>
      <c r="F55" s="255">
        <v>0</v>
      </c>
      <c r="G55" s="255">
        <v>0</v>
      </c>
      <c r="H55" s="255">
        <v>0</v>
      </c>
      <c r="I55" s="255">
        <v>0</v>
      </c>
      <c r="J55" s="255">
        <v>0</v>
      </c>
      <c r="K55" s="255">
        <v>0</v>
      </c>
      <c r="L55" s="255">
        <v>0</v>
      </c>
    </row>
    <row r="56" spans="1:12" ht="13.5" thickBot="1">
      <c r="A56" s="254" t="s">
        <v>584</v>
      </c>
      <c r="B56" s="254" t="s">
        <v>559</v>
      </c>
      <c r="C56" s="255">
        <v>64000</v>
      </c>
      <c r="D56" s="256">
        <v>22107.52</v>
      </c>
      <c r="E56" s="256">
        <v>31552</v>
      </c>
      <c r="F56" s="255">
        <v>0</v>
      </c>
      <c r="G56" s="255">
        <v>0</v>
      </c>
      <c r="H56" s="255">
        <v>0</v>
      </c>
      <c r="I56" s="255">
        <v>0</v>
      </c>
      <c r="J56" s="255">
        <v>0</v>
      </c>
      <c r="K56" s="255">
        <v>0</v>
      </c>
      <c r="L56" s="255">
        <v>0</v>
      </c>
    </row>
    <row r="57" spans="1:12" ht="13.5" thickBot="1">
      <c r="A57" s="254" t="s">
        <v>585</v>
      </c>
      <c r="B57" s="254" t="s">
        <v>559</v>
      </c>
      <c r="C57" s="255">
        <v>99609</v>
      </c>
      <c r="D57" s="256">
        <v>47751.02</v>
      </c>
      <c r="E57" s="256">
        <v>58858.96</v>
      </c>
      <c r="F57" s="255">
        <v>0</v>
      </c>
      <c r="G57" s="255">
        <v>0</v>
      </c>
      <c r="H57" s="255">
        <v>229.1</v>
      </c>
      <c r="I57" s="255">
        <v>0</v>
      </c>
      <c r="J57" s="255">
        <v>0</v>
      </c>
      <c r="K57" s="255">
        <v>229.1</v>
      </c>
      <c r="L57" s="255">
        <v>229.1</v>
      </c>
    </row>
    <row r="58" spans="1:12" ht="13.5" thickBot="1">
      <c r="A58" s="254" t="s">
        <v>586</v>
      </c>
      <c r="B58" s="254" t="s">
        <v>559</v>
      </c>
      <c r="C58" s="255">
        <v>144000</v>
      </c>
      <c r="D58" s="256">
        <v>82551.59</v>
      </c>
      <c r="E58" s="256">
        <v>98784</v>
      </c>
      <c r="F58" s="255">
        <v>0</v>
      </c>
      <c r="G58" s="255">
        <v>0</v>
      </c>
      <c r="H58" s="255">
        <v>0</v>
      </c>
      <c r="I58" s="255">
        <v>0</v>
      </c>
      <c r="J58" s="255">
        <v>0</v>
      </c>
      <c r="K58" s="255">
        <v>0</v>
      </c>
      <c r="L58" s="255">
        <v>0</v>
      </c>
    </row>
    <row r="59" spans="1:12" ht="13.5" thickBot="1">
      <c r="A59" s="254" t="s">
        <v>587</v>
      </c>
      <c r="B59" s="254" t="s">
        <v>559</v>
      </c>
      <c r="C59" s="255">
        <v>20000</v>
      </c>
      <c r="D59" s="256">
        <v>14271.42</v>
      </c>
      <c r="E59" s="256">
        <v>15664</v>
      </c>
      <c r="F59" s="255">
        <v>0</v>
      </c>
      <c r="G59" s="255">
        <v>0</v>
      </c>
      <c r="H59" s="255">
        <v>16</v>
      </c>
      <c r="I59" s="255">
        <v>0</v>
      </c>
      <c r="J59" s="255">
        <v>0</v>
      </c>
      <c r="K59" s="255">
        <v>16</v>
      </c>
      <c r="L59" s="255">
        <v>16</v>
      </c>
    </row>
    <row r="60" spans="1:12" ht="13.5" thickBot="1">
      <c r="A60" s="254" t="s">
        <v>588</v>
      </c>
      <c r="B60" s="254" t="s">
        <v>561</v>
      </c>
      <c r="C60" s="255">
        <v>21800</v>
      </c>
      <c r="D60" s="256">
        <v>19401.58</v>
      </c>
      <c r="E60" s="256">
        <v>19129.5</v>
      </c>
      <c r="F60" s="255">
        <v>-272.08</v>
      </c>
      <c r="G60" s="255">
        <v>0</v>
      </c>
      <c r="H60" s="255">
        <v>0</v>
      </c>
      <c r="I60" s="255">
        <v>0</v>
      </c>
      <c r="J60" s="255">
        <v>0</v>
      </c>
      <c r="K60" s="255">
        <v>-272.08</v>
      </c>
      <c r="L60" s="255">
        <v>98.1</v>
      </c>
    </row>
    <row r="61" spans="1:12" ht="13.5" thickBot="1">
      <c r="A61" s="254" t="s">
        <v>588</v>
      </c>
      <c r="B61" s="254" t="s">
        <v>559</v>
      </c>
      <c r="C61" s="255">
        <v>12000</v>
      </c>
      <c r="D61" s="256">
        <v>9707.33</v>
      </c>
      <c r="E61" s="256">
        <v>10530</v>
      </c>
      <c r="F61" s="255">
        <v>0</v>
      </c>
      <c r="G61" s="255">
        <v>0</v>
      </c>
      <c r="H61" s="255">
        <v>54</v>
      </c>
      <c r="I61" s="255">
        <v>0</v>
      </c>
      <c r="J61" s="255">
        <v>0</v>
      </c>
      <c r="K61" s="255">
        <v>54</v>
      </c>
      <c r="L61" s="255">
        <v>54</v>
      </c>
    </row>
    <row r="62" spans="1:12" ht="13.5" thickBot="1">
      <c r="A62" s="254" t="s">
        <v>589</v>
      </c>
      <c r="B62" s="254" t="s">
        <v>561</v>
      </c>
      <c r="C62" s="255">
        <v>182242</v>
      </c>
      <c r="D62" s="256">
        <v>173357.02</v>
      </c>
      <c r="E62" s="256">
        <v>176501.38</v>
      </c>
      <c r="F62" s="256">
        <v>3144.36</v>
      </c>
      <c r="G62" s="255">
        <v>0</v>
      </c>
      <c r="H62" s="255">
        <v>0</v>
      </c>
      <c r="I62" s="255">
        <v>0</v>
      </c>
      <c r="J62" s="255">
        <v>0</v>
      </c>
      <c r="K62" s="256">
        <v>3144.36</v>
      </c>
      <c r="L62" s="255">
        <v>-273.36</v>
      </c>
    </row>
    <row r="63" spans="1:12" ht="13.5" thickBot="1">
      <c r="A63" s="257" t="s">
        <v>590</v>
      </c>
      <c r="B63" s="257">
        <v>46</v>
      </c>
      <c r="C63" s="254"/>
      <c r="D63" s="258">
        <v>1138368.22</v>
      </c>
      <c r="E63" s="258">
        <v>966255.8</v>
      </c>
      <c r="F63" s="258">
        <v>-37607.08</v>
      </c>
      <c r="G63" s="259">
        <v>0</v>
      </c>
      <c r="H63" s="259">
        <v>258.13</v>
      </c>
      <c r="I63" s="259">
        <v>0</v>
      </c>
      <c r="J63" s="259">
        <v>0</v>
      </c>
      <c r="K63" s="258">
        <v>-37348.95</v>
      </c>
      <c r="L63" s="259">
        <v>-15.04</v>
      </c>
    </row>
    <row r="64" spans="1:12" ht="13.5" thickBot="1">
      <c r="A64" s="254" t="s">
        <v>558</v>
      </c>
      <c r="B64" s="254" t="s">
        <v>559</v>
      </c>
      <c r="C64" s="255">
        <v>28971</v>
      </c>
      <c r="D64" s="256">
        <v>49302.12</v>
      </c>
      <c r="E64" s="256">
        <v>6066.53</v>
      </c>
      <c r="F64" s="255">
        <v>0</v>
      </c>
      <c r="G64" s="255">
        <v>0</v>
      </c>
      <c r="H64" s="256">
        <v>-1544.15</v>
      </c>
      <c r="I64" s="255">
        <v>0</v>
      </c>
      <c r="J64" s="255">
        <v>0</v>
      </c>
      <c r="K64" s="256">
        <v>-1544.15</v>
      </c>
      <c r="L64" s="255">
        <v>-990.81</v>
      </c>
    </row>
    <row r="65" spans="1:12" ht="13.5" thickBot="1">
      <c r="A65" s="254" t="s">
        <v>560</v>
      </c>
      <c r="B65" s="254" t="s">
        <v>559</v>
      </c>
      <c r="C65" s="255">
        <v>41540</v>
      </c>
      <c r="D65" s="256">
        <v>60663.12</v>
      </c>
      <c r="E65" s="256">
        <v>4428.16</v>
      </c>
      <c r="F65" s="255">
        <v>0</v>
      </c>
      <c r="G65" s="255">
        <v>0</v>
      </c>
      <c r="H65" s="255">
        <v>569.09</v>
      </c>
      <c r="I65" s="255">
        <v>0</v>
      </c>
      <c r="J65" s="255">
        <v>0</v>
      </c>
      <c r="K65" s="255">
        <v>569.09</v>
      </c>
      <c r="L65" s="255">
        <v>623.1</v>
      </c>
    </row>
    <row r="66" spans="1:12" ht="13.5" thickBot="1">
      <c r="A66" s="254" t="s">
        <v>560</v>
      </c>
      <c r="B66" s="254" t="s">
        <v>561</v>
      </c>
      <c r="C66" s="255">
        <v>7815</v>
      </c>
      <c r="D66" s="256">
        <v>6394.47</v>
      </c>
      <c r="E66" s="255">
        <v>833.08</v>
      </c>
      <c r="F66" s="256">
        <v>-5561.39</v>
      </c>
      <c r="G66" s="255">
        <v>0</v>
      </c>
      <c r="H66" s="255">
        <v>0</v>
      </c>
      <c r="I66" s="255">
        <v>0</v>
      </c>
      <c r="J66" s="255">
        <v>0</v>
      </c>
      <c r="K66" s="256">
        <v>-5561.39</v>
      </c>
      <c r="L66" s="255">
        <v>117.23</v>
      </c>
    </row>
    <row r="67" spans="1:12" ht="13.5" thickBot="1">
      <c r="A67" s="254" t="s">
        <v>562</v>
      </c>
      <c r="B67" s="254" t="s">
        <v>559</v>
      </c>
      <c r="C67" s="255">
        <v>15723</v>
      </c>
      <c r="D67" s="256">
        <v>24016.8</v>
      </c>
      <c r="E67" s="256">
        <v>3852.14</v>
      </c>
      <c r="F67" s="255">
        <v>0</v>
      </c>
      <c r="G67" s="255">
        <v>0</v>
      </c>
      <c r="H67" s="255">
        <v>-424.52</v>
      </c>
      <c r="I67" s="255">
        <v>0</v>
      </c>
      <c r="J67" s="255">
        <v>0</v>
      </c>
      <c r="K67" s="255">
        <v>-424.52</v>
      </c>
      <c r="L67" s="255">
        <v>0</v>
      </c>
    </row>
    <row r="68" spans="1:12" ht="13.5" thickBot="1">
      <c r="A68" s="254" t="s">
        <v>563</v>
      </c>
      <c r="B68" s="254" t="s">
        <v>561</v>
      </c>
      <c r="C68" s="255">
        <v>1708</v>
      </c>
      <c r="D68" s="256">
        <v>1587.8</v>
      </c>
      <c r="E68" s="255">
        <v>221.02</v>
      </c>
      <c r="F68" s="256">
        <v>-1366.78</v>
      </c>
      <c r="G68" s="255">
        <v>0</v>
      </c>
      <c r="H68" s="255">
        <v>0</v>
      </c>
      <c r="I68" s="255">
        <v>0</v>
      </c>
      <c r="J68" s="255">
        <v>0</v>
      </c>
      <c r="K68" s="256">
        <v>-1366.78</v>
      </c>
      <c r="L68" s="255">
        <v>0.69</v>
      </c>
    </row>
    <row r="69" spans="1:12" ht="13.5" thickBot="1">
      <c r="A69" s="254" t="s">
        <v>563</v>
      </c>
      <c r="B69" s="254" t="s">
        <v>559</v>
      </c>
      <c r="C69" s="255">
        <v>30499</v>
      </c>
      <c r="D69" s="256">
        <v>46768.75</v>
      </c>
      <c r="E69" s="256">
        <v>3946.57</v>
      </c>
      <c r="F69" s="255">
        <v>0</v>
      </c>
      <c r="G69" s="255">
        <v>0</v>
      </c>
      <c r="H69" s="255">
        <v>6.1</v>
      </c>
      <c r="I69" s="255">
        <v>0</v>
      </c>
      <c r="J69" s="255">
        <v>0</v>
      </c>
      <c r="K69" s="255">
        <v>6.1</v>
      </c>
      <c r="L69" s="255">
        <v>12.2</v>
      </c>
    </row>
    <row r="70" spans="1:12" ht="13.5" thickBot="1">
      <c r="A70" s="254" t="s">
        <v>564</v>
      </c>
      <c r="B70" s="254" t="s">
        <v>561</v>
      </c>
      <c r="C70" s="255">
        <v>1000</v>
      </c>
      <c r="D70" s="256">
        <v>1055.25</v>
      </c>
      <c r="E70" s="255">
        <v>322.6</v>
      </c>
      <c r="F70" s="255">
        <v>-732.65</v>
      </c>
      <c r="G70" s="255">
        <v>0</v>
      </c>
      <c r="H70" s="255">
        <v>0</v>
      </c>
      <c r="I70" s="255">
        <v>0</v>
      </c>
      <c r="J70" s="255">
        <v>0</v>
      </c>
      <c r="K70" s="255">
        <v>-732.65</v>
      </c>
      <c r="L70" s="255">
        <v>-52.1</v>
      </c>
    </row>
    <row r="71" spans="1:12" ht="13.5" thickBot="1">
      <c r="A71" s="254" t="s">
        <v>564</v>
      </c>
      <c r="B71" s="254" t="s">
        <v>559</v>
      </c>
      <c r="C71" s="255">
        <v>17198</v>
      </c>
      <c r="D71" s="256">
        <v>28692.21</v>
      </c>
      <c r="E71" s="256">
        <v>5548.07</v>
      </c>
      <c r="F71" s="255">
        <v>0</v>
      </c>
      <c r="G71" s="255">
        <v>0</v>
      </c>
      <c r="H71" s="256">
        <v>-1957.14</v>
      </c>
      <c r="I71" s="255">
        <v>0</v>
      </c>
      <c r="J71" s="255">
        <v>0</v>
      </c>
      <c r="K71" s="256">
        <v>-1957.14</v>
      </c>
      <c r="L71" s="255">
        <v>-896.02</v>
      </c>
    </row>
    <row r="72" spans="1:12" ht="13.5" thickBot="1">
      <c r="A72" s="254" t="s">
        <v>565</v>
      </c>
      <c r="B72" s="254" t="s">
        <v>559</v>
      </c>
      <c r="C72" s="255">
        <v>10000</v>
      </c>
      <c r="D72" s="256">
        <v>7780</v>
      </c>
      <c r="E72" s="256">
        <v>2104</v>
      </c>
      <c r="F72" s="255">
        <v>0</v>
      </c>
      <c r="G72" s="255">
        <v>0</v>
      </c>
      <c r="H72" s="255">
        <v>-146</v>
      </c>
      <c r="I72" s="255">
        <v>0</v>
      </c>
      <c r="J72" s="255">
        <v>0</v>
      </c>
      <c r="K72" s="255">
        <v>-146</v>
      </c>
      <c r="L72" s="255">
        <v>-11</v>
      </c>
    </row>
    <row r="73" spans="1:12" ht="13.5" thickBot="1">
      <c r="A73" s="254" t="s">
        <v>565</v>
      </c>
      <c r="B73" s="254" t="s">
        <v>561</v>
      </c>
      <c r="C73" s="255">
        <v>14511</v>
      </c>
      <c r="D73" s="256">
        <v>13684.76</v>
      </c>
      <c r="E73" s="256">
        <v>3053.11</v>
      </c>
      <c r="F73" s="256">
        <v>-10631.65</v>
      </c>
      <c r="G73" s="255">
        <v>0</v>
      </c>
      <c r="H73" s="255">
        <v>0</v>
      </c>
      <c r="I73" s="255">
        <v>0</v>
      </c>
      <c r="J73" s="255">
        <v>0</v>
      </c>
      <c r="K73" s="256">
        <v>-10631.65</v>
      </c>
      <c r="L73" s="255">
        <v>-15.97</v>
      </c>
    </row>
    <row r="74" spans="1:12" ht="13.5" thickBot="1">
      <c r="A74" s="254" t="s">
        <v>566</v>
      </c>
      <c r="B74" s="254" t="s">
        <v>561</v>
      </c>
      <c r="C74" s="255">
        <v>1000</v>
      </c>
      <c r="D74" s="256">
        <v>1618.05</v>
      </c>
      <c r="E74" s="255">
        <v>344.7</v>
      </c>
      <c r="F74" s="256">
        <v>-1273.35</v>
      </c>
      <c r="G74" s="255">
        <v>0</v>
      </c>
      <c r="H74" s="255">
        <v>0</v>
      </c>
      <c r="I74" s="255">
        <v>0</v>
      </c>
      <c r="J74" s="255">
        <v>0</v>
      </c>
      <c r="K74" s="256">
        <v>-1273.35</v>
      </c>
      <c r="L74" s="255">
        <v>-16</v>
      </c>
    </row>
    <row r="75" spans="1:12" ht="13.5" thickBot="1">
      <c r="A75" s="254" t="s">
        <v>566</v>
      </c>
      <c r="B75" s="254" t="s">
        <v>559</v>
      </c>
      <c r="C75" s="255">
        <v>40723</v>
      </c>
      <c r="D75" s="256">
        <v>31540.41</v>
      </c>
      <c r="E75" s="256">
        <v>14037.22</v>
      </c>
      <c r="F75" s="255">
        <v>0</v>
      </c>
      <c r="G75" s="255">
        <v>0</v>
      </c>
      <c r="H75" s="255">
        <v>-651.57</v>
      </c>
      <c r="I75" s="255">
        <v>0</v>
      </c>
      <c r="J75" s="255">
        <v>0</v>
      </c>
      <c r="K75" s="255">
        <v>-651.57</v>
      </c>
      <c r="L75" s="255">
        <v>-651.57</v>
      </c>
    </row>
    <row r="76" spans="1:12" ht="13.5" thickBot="1">
      <c r="A76" s="254" t="s">
        <v>567</v>
      </c>
      <c r="B76" s="254" t="s">
        <v>561</v>
      </c>
      <c r="C76" s="255">
        <v>5258</v>
      </c>
      <c r="D76" s="256">
        <v>4586.95</v>
      </c>
      <c r="E76" s="256">
        <v>1009.54</v>
      </c>
      <c r="F76" s="256">
        <v>-3577.41</v>
      </c>
      <c r="G76" s="255">
        <v>0</v>
      </c>
      <c r="H76" s="255">
        <v>0</v>
      </c>
      <c r="I76" s="255">
        <v>0</v>
      </c>
      <c r="J76" s="255">
        <v>0</v>
      </c>
      <c r="K76" s="256">
        <v>-3577.41</v>
      </c>
      <c r="L76" s="255">
        <v>-84.12</v>
      </c>
    </row>
    <row r="77" spans="1:12" ht="13.5" thickBot="1">
      <c r="A77" s="254" t="s">
        <v>567</v>
      </c>
      <c r="B77" s="254" t="s">
        <v>559</v>
      </c>
      <c r="C77" s="255">
        <v>13000</v>
      </c>
      <c r="D77" s="256">
        <v>11744</v>
      </c>
      <c r="E77" s="256">
        <v>2496</v>
      </c>
      <c r="F77" s="255">
        <v>0</v>
      </c>
      <c r="G77" s="255">
        <v>0</v>
      </c>
      <c r="H77" s="255">
        <v>-123.5</v>
      </c>
      <c r="I77" s="255">
        <v>0</v>
      </c>
      <c r="J77" s="255">
        <v>0</v>
      </c>
      <c r="K77" s="255">
        <v>-123.5</v>
      </c>
      <c r="L77" s="255">
        <v>-208</v>
      </c>
    </row>
    <row r="78" spans="1:12" ht="13.5" thickBot="1">
      <c r="A78" s="254" t="s">
        <v>568</v>
      </c>
      <c r="B78" s="254" t="s">
        <v>561</v>
      </c>
      <c r="C78" s="255">
        <v>2000</v>
      </c>
      <c r="D78" s="256">
        <v>1407</v>
      </c>
      <c r="E78" s="255">
        <v>0</v>
      </c>
      <c r="F78" s="256">
        <v>-1407</v>
      </c>
      <c r="G78" s="255">
        <v>0</v>
      </c>
      <c r="H78" s="255">
        <v>0</v>
      </c>
      <c r="I78" s="255">
        <v>0</v>
      </c>
      <c r="J78" s="255">
        <v>0</v>
      </c>
      <c r="K78" s="256">
        <v>-1407</v>
      </c>
      <c r="L78" s="255">
        <v>0</v>
      </c>
    </row>
    <row r="79" spans="1:12" ht="13.5" thickBot="1">
      <c r="A79" s="254" t="s">
        <v>569</v>
      </c>
      <c r="B79" s="254" t="s">
        <v>561</v>
      </c>
      <c r="C79" s="255">
        <v>10519</v>
      </c>
      <c r="D79" s="256">
        <v>32854.92</v>
      </c>
      <c r="E79" s="256">
        <v>6031.59</v>
      </c>
      <c r="F79" s="256">
        <v>-26823.33</v>
      </c>
      <c r="G79" s="255">
        <v>0</v>
      </c>
      <c r="H79" s="255">
        <v>0</v>
      </c>
      <c r="I79" s="255">
        <v>0</v>
      </c>
      <c r="J79" s="255">
        <v>0</v>
      </c>
      <c r="K79" s="256">
        <v>-26823.33</v>
      </c>
      <c r="L79" s="255">
        <v>0</v>
      </c>
    </row>
    <row r="80" spans="1:12" ht="13.5" thickBot="1">
      <c r="A80" s="254" t="s">
        <v>570</v>
      </c>
      <c r="B80" s="254" t="s">
        <v>559</v>
      </c>
      <c r="C80" s="255">
        <v>2000</v>
      </c>
      <c r="D80" s="256">
        <v>2579.12</v>
      </c>
      <c r="E80" s="256">
        <v>2249.6</v>
      </c>
      <c r="F80" s="255">
        <v>0</v>
      </c>
      <c r="G80" s="255">
        <v>0</v>
      </c>
      <c r="H80" s="255">
        <v>295</v>
      </c>
      <c r="I80" s="255">
        <v>0</v>
      </c>
      <c r="J80" s="255">
        <v>0</v>
      </c>
      <c r="K80" s="255">
        <v>295</v>
      </c>
      <c r="L80" s="255">
        <v>0</v>
      </c>
    </row>
    <row r="81" spans="1:12" ht="13.5" thickBot="1">
      <c r="A81" s="254" t="s">
        <v>571</v>
      </c>
      <c r="B81" s="254" t="s">
        <v>559</v>
      </c>
      <c r="C81" s="255">
        <v>1714</v>
      </c>
      <c r="D81" s="256">
        <v>1776.06</v>
      </c>
      <c r="E81" s="256">
        <v>1300.75</v>
      </c>
      <c r="F81" s="255">
        <v>0</v>
      </c>
      <c r="G81" s="255">
        <v>0</v>
      </c>
      <c r="H81" s="255">
        <v>392.33</v>
      </c>
      <c r="I81" s="255">
        <v>0</v>
      </c>
      <c r="J81" s="255">
        <v>0</v>
      </c>
      <c r="K81" s="255">
        <v>392.33</v>
      </c>
      <c r="L81" s="255">
        <v>392.33</v>
      </c>
    </row>
    <row r="82" spans="1:12" ht="13.5" thickBot="1">
      <c r="A82" s="254" t="s">
        <v>572</v>
      </c>
      <c r="B82" s="254" t="s">
        <v>561</v>
      </c>
      <c r="C82" s="255">
        <v>21</v>
      </c>
      <c r="D82" s="256">
        <v>52617.79</v>
      </c>
      <c r="E82" s="256">
        <v>26715.22</v>
      </c>
      <c r="F82" s="256">
        <v>-25902.57</v>
      </c>
      <c r="G82" s="255">
        <v>0</v>
      </c>
      <c r="H82" s="255">
        <v>0</v>
      </c>
      <c r="I82" s="255">
        <v>0</v>
      </c>
      <c r="J82" s="255">
        <v>0</v>
      </c>
      <c r="K82" s="256">
        <v>-25902.57</v>
      </c>
      <c r="L82" s="255">
        <v>0</v>
      </c>
    </row>
    <row r="83" spans="1:12" ht="13.5" thickBot="1">
      <c r="A83" s="254" t="s">
        <v>573</v>
      </c>
      <c r="B83" s="254" t="s">
        <v>559</v>
      </c>
      <c r="C83" s="255">
        <v>37883</v>
      </c>
      <c r="D83" s="256">
        <v>19473.43</v>
      </c>
      <c r="E83" s="256">
        <v>1053.15</v>
      </c>
      <c r="F83" s="255">
        <v>0</v>
      </c>
      <c r="G83" s="255">
        <v>0</v>
      </c>
      <c r="H83" s="255">
        <v>-11.36</v>
      </c>
      <c r="I83" s="255">
        <v>0</v>
      </c>
      <c r="J83" s="255">
        <v>0</v>
      </c>
      <c r="K83" s="255">
        <v>-11.36</v>
      </c>
      <c r="L83" s="255">
        <v>0</v>
      </c>
    </row>
    <row r="84" spans="1:12" ht="13.5" thickBot="1">
      <c r="A84" s="254" t="s">
        <v>574</v>
      </c>
      <c r="B84" s="254" t="s">
        <v>561</v>
      </c>
      <c r="C84" s="255">
        <v>16020</v>
      </c>
      <c r="D84" s="256">
        <v>7469.99</v>
      </c>
      <c r="E84" s="255">
        <v>104.13</v>
      </c>
      <c r="F84" s="256">
        <v>-7365.86</v>
      </c>
      <c r="G84" s="255">
        <v>0</v>
      </c>
      <c r="H84" s="255">
        <v>0</v>
      </c>
      <c r="I84" s="255">
        <v>0</v>
      </c>
      <c r="J84" s="255">
        <v>0</v>
      </c>
      <c r="K84" s="256">
        <v>-7365.86</v>
      </c>
      <c r="L84" s="255">
        <v>1.6</v>
      </c>
    </row>
    <row r="85" spans="1:12" ht="13.5" thickBot="1">
      <c r="A85" s="254" t="s">
        <v>574</v>
      </c>
      <c r="B85" s="254" t="s">
        <v>559</v>
      </c>
      <c r="C85" s="255">
        <v>12395</v>
      </c>
      <c r="D85" s="256">
        <v>4410.5</v>
      </c>
      <c r="E85" s="255">
        <v>80.57</v>
      </c>
      <c r="F85" s="255">
        <v>0</v>
      </c>
      <c r="G85" s="255">
        <v>0</v>
      </c>
      <c r="H85" s="255">
        <v>3.72</v>
      </c>
      <c r="I85" s="255">
        <v>0</v>
      </c>
      <c r="J85" s="255">
        <v>0</v>
      </c>
      <c r="K85" s="255">
        <v>3.72</v>
      </c>
      <c r="L85" s="255">
        <v>1.24</v>
      </c>
    </row>
    <row r="86" spans="1:12" ht="13.5" thickBot="1">
      <c r="A86" s="254" t="s">
        <v>575</v>
      </c>
      <c r="B86" s="254" t="s">
        <v>559</v>
      </c>
      <c r="C86" s="255">
        <v>10000</v>
      </c>
      <c r="D86" s="256">
        <v>2365</v>
      </c>
      <c r="E86" s="255">
        <v>329</v>
      </c>
      <c r="F86" s="255">
        <v>0</v>
      </c>
      <c r="G86" s="255">
        <v>0</v>
      </c>
      <c r="H86" s="255">
        <v>56</v>
      </c>
      <c r="I86" s="255">
        <v>0</v>
      </c>
      <c r="J86" s="255">
        <v>0</v>
      </c>
      <c r="K86" s="255">
        <v>56</v>
      </c>
      <c r="L86" s="255">
        <v>10</v>
      </c>
    </row>
    <row r="87" spans="1:12" ht="13.5" thickBot="1">
      <c r="A87" s="254" t="s">
        <v>575</v>
      </c>
      <c r="B87" s="254" t="s">
        <v>561</v>
      </c>
      <c r="C87" s="255">
        <v>23916</v>
      </c>
      <c r="D87" s="256">
        <v>18599.6</v>
      </c>
      <c r="E87" s="255">
        <v>786.84</v>
      </c>
      <c r="F87" s="256">
        <v>-17812.76</v>
      </c>
      <c r="G87" s="255">
        <v>0</v>
      </c>
      <c r="H87" s="255">
        <v>0</v>
      </c>
      <c r="I87" s="255">
        <v>0</v>
      </c>
      <c r="J87" s="255">
        <v>0</v>
      </c>
      <c r="K87" s="256">
        <v>-17812.76</v>
      </c>
      <c r="L87" s="255">
        <v>23.92</v>
      </c>
    </row>
    <row r="88" spans="1:12" ht="13.5" thickBot="1">
      <c r="A88" s="254" t="s">
        <v>576</v>
      </c>
      <c r="B88" s="254" t="s">
        <v>561</v>
      </c>
      <c r="C88" s="255">
        <v>1091</v>
      </c>
      <c r="D88" s="256">
        <v>2081.53</v>
      </c>
      <c r="E88" s="256">
        <v>1139.44</v>
      </c>
      <c r="F88" s="255">
        <v>-942.09</v>
      </c>
      <c r="G88" s="255">
        <v>0</v>
      </c>
      <c r="H88" s="255">
        <v>0</v>
      </c>
      <c r="I88" s="255">
        <v>0</v>
      </c>
      <c r="J88" s="255">
        <v>0</v>
      </c>
      <c r="K88" s="255">
        <v>-942.09</v>
      </c>
      <c r="L88" s="255">
        <v>36.55</v>
      </c>
    </row>
    <row r="89" spans="1:12" ht="13.5" thickBot="1">
      <c r="A89" s="254" t="s">
        <v>576</v>
      </c>
      <c r="B89" s="254" t="s">
        <v>559</v>
      </c>
      <c r="C89" s="255">
        <v>85000</v>
      </c>
      <c r="D89" s="256">
        <v>91953.14</v>
      </c>
      <c r="E89" s="256">
        <v>88774</v>
      </c>
      <c r="F89" s="255">
        <v>0</v>
      </c>
      <c r="G89" s="255">
        <v>0</v>
      </c>
      <c r="H89" s="256">
        <v>4624</v>
      </c>
      <c r="I89" s="255">
        <v>0</v>
      </c>
      <c r="J89" s="255">
        <v>0</v>
      </c>
      <c r="K89" s="256">
        <v>4624</v>
      </c>
      <c r="L89" s="256">
        <v>2847.5</v>
      </c>
    </row>
    <row r="90" spans="1:12" ht="13.5" thickBot="1">
      <c r="A90" s="342" t="s">
        <v>130</v>
      </c>
      <c r="B90" s="343"/>
      <c r="C90" s="343"/>
      <c r="D90" s="343"/>
      <c r="E90" s="343"/>
      <c r="F90" s="343"/>
      <c r="G90" s="343"/>
      <c r="H90" s="343"/>
      <c r="I90" s="343"/>
      <c r="J90" s="343"/>
      <c r="K90" s="343"/>
      <c r="L90" s="344"/>
    </row>
    <row r="91" spans="1:12" ht="13.5" thickBot="1">
      <c r="A91" s="254" t="s">
        <v>577</v>
      </c>
      <c r="B91" s="254" t="s">
        <v>559</v>
      </c>
      <c r="C91" s="255">
        <v>20000</v>
      </c>
      <c r="D91" s="256">
        <v>1879.06</v>
      </c>
      <c r="E91" s="256">
        <v>1996</v>
      </c>
      <c r="F91" s="255">
        <v>0</v>
      </c>
      <c r="G91" s="255">
        <v>0</v>
      </c>
      <c r="H91" s="255">
        <v>-144.93</v>
      </c>
      <c r="I91" s="255">
        <v>0</v>
      </c>
      <c r="J91" s="255">
        <v>0</v>
      </c>
      <c r="K91" s="255">
        <v>-144.93</v>
      </c>
      <c r="L91" s="255">
        <v>-144.93</v>
      </c>
    </row>
    <row r="92" spans="1:12" ht="13.5" thickBot="1">
      <c r="A92" s="254" t="s">
        <v>578</v>
      </c>
      <c r="B92" s="254" t="s">
        <v>561</v>
      </c>
      <c r="C92" s="255">
        <v>42000</v>
      </c>
      <c r="D92" s="256">
        <v>4990.81</v>
      </c>
      <c r="E92" s="256">
        <v>12537</v>
      </c>
      <c r="F92" s="256">
        <v>7546.19</v>
      </c>
      <c r="G92" s="255">
        <v>0</v>
      </c>
      <c r="H92" s="255">
        <v>0</v>
      </c>
      <c r="I92" s="255">
        <v>0</v>
      </c>
      <c r="J92" s="255">
        <v>0</v>
      </c>
      <c r="K92" s="256">
        <v>7546.19</v>
      </c>
      <c r="L92" s="255">
        <v>0</v>
      </c>
    </row>
    <row r="93" spans="1:12" ht="13.5" thickBot="1">
      <c r="A93" s="254" t="s">
        <v>578</v>
      </c>
      <c r="B93" s="254" t="s">
        <v>559</v>
      </c>
      <c r="C93" s="255">
        <v>20266</v>
      </c>
      <c r="D93" s="256">
        <v>4463.2</v>
      </c>
      <c r="E93" s="256">
        <v>6049.4</v>
      </c>
      <c r="F93" s="255">
        <v>0</v>
      </c>
      <c r="G93" s="255">
        <v>0</v>
      </c>
      <c r="H93" s="255">
        <v>0</v>
      </c>
      <c r="I93" s="255">
        <v>0</v>
      </c>
      <c r="J93" s="255">
        <v>0</v>
      </c>
      <c r="K93" s="255">
        <v>0</v>
      </c>
      <c r="L93" s="255">
        <v>0</v>
      </c>
    </row>
    <row r="94" spans="1:12" ht="13.5" thickBot="1">
      <c r="A94" s="254" t="s">
        <v>579</v>
      </c>
      <c r="B94" s="254" t="s">
        <v>559</v>
      </c>
      <c r="C94" s="255">
        <v>23000</v>
      </c>
      <c r="D94" s="256">
        <v>5556.97</v>
      </c>
      <c r="E94" s="256">
        <v>6886.2</v>
      </c>
      <c r="F94" s="255">
        <v>0</v>
      </c>
      <c r="G94" s="255">
        <v>0</v>
      </c>
      <c r="H94" s="255">
        <v>0</v>
      </c>
      <c r="I94" s="255">
        <v>0</v>
      </c>
      <c r="J94" s="255">
        <v>0</v>
      </c>
      <c r="K94" s="255">
        <v>0</v>
      </c>
      <c r="L94" s="255">
        <v>0</v>
      </c>
    </row>
    <row r="95" spans="1:12" ht="13.5" thickBot="1">
      <c r="A95" s="254" t="s">
        <v>579</v>
      </c>
      <c r="B95" s="254" t="s">
        <v>561</v>
      </c>
      <c r="C95" s="255">
        <v>42000</v>
      </c>
      <c r="D95" s="256">
        <v>4741.9</v>
      </c>
      <c r="E95" s="256">
        <v>12574.8</v>
      </c>
      <c r="F95" s="256">
        <v>7832.9</v>
      </c>
      <c r="G95" s="255">
        <v>0</v>
      </c>
      <c r="H95" s="255">
        <v>0</v>
      </c>
      <c r="I95" s="255">
        <v>0</v>
      </c>
      <c r="J95" s="255">
        <v>0</v>
      </c>
      <c r="K95" s="256">
        <v>7832.9</v>
      </c>
      <c r="L95" s="255">
        <v>0</v>
      </c>
    </row>
    <row r="96" spans="1:12" ht="13.5" thickBot="1">
      <c r="A96" s="254" t="s">
        <v>580</v>
      </c>
      <c r="B96" s="254" t="s">
        <v>561</v>
      </c>
      <c r="C96" s="255">
        <v>42000</v>
      </c>
      <c r="D96" s="256">
        <v>4762.78</v>
      </c>
      <c r="E96" s="256">
        <v>12537</v>
      </c>
      <c r="F96" s="256">
        <v>7774.22</v>
      </c>
      <c r="G96" s="255">
        <v>0</v>
      </c>
      <c r="H96" s="255">
        <v>0</v>
      </c>
      <c r="I96" s="255">
        <v>0</v>
      </c>
      <c r="J96" s="255">
        <v>0</v>
      </c>
      <c r="K96" s="256">
        <v>7774.22</v>
      </c>
      <c r="L96" s="255">
        <v>0</v>
      </c>
    </row>
    <row r="97" spans="1:12" ht="13.5" thickBot="1">
      <c r="A97" s="254" t="s">
        <v>580</v>
      </c>
      <c r="B97" s="254" t="s">
        <v>559</v>
      </c>
      <c r="C97" s="255">
        <v>61000</v>
      </c>
      <c r="D97" s="256">
        <v>14543.06</v>
      </c>
      <c r="E97" s="256">
        <v>18208.5</v>
      </c>
      <c r="F97" s="255">
        <v>0</v>
      </c>
      <c r="G97" s="255">
        <v>0</v>
      </c>
      <c r="H97" s="255">
        <v>0</v>
      </c>
      <c r="I97" s="255">
        <v>0</v>
      </c>
      <c r="J97" s="255">
        <v>0</v>
      </c>
      <c r="K97" s="255">
        <v>0</v>
      </c>
      <c r="L97" s="255">
        <v>0</v>
      </c>
    </row>
    <row r="98" spans="1:12" ht="13.5" thickBot="1">
      <c r="A98" s="254" t="s">
        <v>581</v>
      </c>
      <c r="B98" s="254" t="s">
        <v>561</v>
      </c>
      <c r="C98" s="255">
        <v>57000</v>
      </c>
      <c r="D98" s="256">
        <v>9046.13</v>
      </c>
      <c r="E98" s="256">
        <v>22572</v>
      </c>
      <c r="F98" s="256">
        <v>13525.87</v>
      </c>
      <c r="G98" s="255">
        <v>0</v>
      </c>
      <c r="H98" s="255">
        <v>0</v>
      </c>
      <c r="I98" s="255">
        <v>0</v>
      </c>
      <c r="J98" s="255">
        <v>0</v>
      </c>
      <c r="K98" s="256">
        <v>13525.87</v>
      </c>
      <c r="L98" s="255">
        <v>0</v>
      </c>
    </row>
    <row r="99" spans="1:12" ht="13.5" thickBot="1">
      <c r="A99" s="254" t="s">
        <v>581</v>
      </c>
      <c r="B99" s="254" t="s">
        <v>559</v>
      </c>
      <c r="C99" s="255">
        <v>5000</v>
      </c>
      <c r="D99" s="256">
        <v>1574.56</v>
      </c>
      <c r="E99" s="256">
        <v>1980</v>
      </c>
      <c r="F99" s="255">
        <v>0</v>
      </c>
      <c r="G99" s="255">
        <v>0</v>
      </c>
      <c r="H99" s="255">
        <v>0</v>
      </c>
      <c r="I99" s="255">
        <v>0</v>
      </c>
      <c r="J99" s="255">
        <v>0</v>
      </c>
      <c r="K99" s="255">
        <v>0</v>
      </c>
      <c r="L99" s="255">
        <v>0</v>
      </c>
    </row>
    <row r="100" spans="1:12" ht="13.5" thickBot="1">
      <c r="A100" s="254" t="s">
        <v>582</v>
      </c>
      <c r="B100" s="254" t="s">
        <v>559</v>
      </c>
      <c r="C100" s="255">
        <v>145296</v>
      </c>
      <c r="D100" s="256">
        <v>52411.09</v>
      </c>
      <c r="E100" s="256">
        <v>71195.04</v>
      </c>
      <c r="F100" s="255">
        <v>0</v>
      </c>
      <c r="G100" s="255">
        <v>0</v>
      </c>
      <c r="H100" s="255">
        <v>0</v>
      </c>
      <c r="I100" s="255">
        <v>0</v>
      </c>
      <c r="J100" s="255">
        <v>0</v>
      </c>
      <c r="K100" s="255">
        <v>0</v>
      </c>
      <c r="L100" s="255">
        <v>0</v>
      </c>
    </row>
    <row r="101" spans="1:12" ht="13.5" thickBot="1">
      <c r="A101" s="254" t="s">
        <v>582</v>
      </c>
      <c r="B101" s="254" t="s">
        <v>561</v>
      </c>
      <c r="C101" s="255">
        <v>60000</v>
      </c>
      <c r="D101" s="256">
        <v>15537.04</v>
      </c>
      <c r="E101" s="256">
        <v>29400</v>
      </c>
      <c r="F101" s="256">
        <v>13862.96</v>
      </c>
      <c r="G101" s="255">
        <v>0</v>
      </c>
      <c r="H101" s="255">
        <v>0</v>
      </c>
      <c r="I101" s="255">
        <v>0</v>
      </c>
      <c r="J101" s="255">
        <v>0</v>
      </c>
      <c r="K101" s="256">
        <v>13862.96</v>
      </c>
      <c r="L101" s="255">
        <v>0</v>
      </c>
    </row>
    <row r="102" spans="1:12" ht="13.5" thickBot="1">
      <c r="A102" s="254" t="s">
        <v>583</v>
      </c>
      <c r="B102" s="254" t="s">
        <v>561</v>
      </c>
      <c r="C102" s="255">
        <v>42500</v>
      </c>
      <c r="D102" s="256">
        <v>8650.36</v>
      </c>
      <c r="E102" s="256">
        <v>20931.25</v>
      </c>
      <c r="F102" s="256">
        <v>12280.89</v>
      </c>
      <c r="G102" s="255">
        <v>0</v>
      </c>
      <c r="H102" s="255">
        <v>0</v>
      </c>
      <c r="I102" s="255">
        <v>0</v>
      </c>
      <c r="J102" s="255">
        <v>0</v>
      </c>
      <c r="K102" s="256">
        <v>12280.89</v>
      </c>
      <c r="L102" s="255">
        <v>-106.25</v>
      </c>
    </row>
    <row r="103" spans="1:12" ht="13.5" thickBot="1">
      <c r="A103" s="254" t="s">
        <v>583</v>
      </c>
      <c r="B103" s="254" t="s">
        <v>559</v>
      </c>
      <c r="C103" s="255">
        <v>324348</v>
      </c>
      <c r="D103" s="256">
        <v>112161.94</v>
      </c>
      <c r="E103" s="256">
        <v>159741.39</v>
      </c>
      <c r="F103" s="255">
        <v>0</v>
      </c>
      <c r="G103" s="255">
        <v>0</v>
      </c>
      <c r="H103" s="255">
        <v>-810.87</v>
      </c>
      <c r="I103" s="255">
        <v>0</v>
      </c>
      <c r="J103" s="255">
        <v>0</v>
      </c>
      <c r="K103" s="255">
        <v>-810.87</v>
      </c>
      <c r="L103" s="255">
        <v>-810.87</v>
      </c>
    </row>
    <row r="104" spans="1:12" ht="13.5" thickBot="1">
      <c r="A104" s="254" t="s">
        <v>584</v>
      </c>
      <c r="B104" s="254" t="s">
        <v>559</v>
      </c>
      <c r="C104" s="255">
        <v>64000</v>
      </c>
      <c r="D104" s="256">
        <v>22107.52</v>
      </c>
      <c r="E104" s="256">
        <v>31552</v>
      </c>
      <c r="F104" s="255">
        <v>0</v>
      </c>
      <c r="G104" s="255">
        <v>0</v>
      </c>
      <c r="H104" s="255">
        <v>0</v>
      </c>
      <c r="I104" s="255">
        <v>0</v>
      </c>
      <c r="J104" s="255">
        <v>0</v>
      </c>
      <c r="K104" s="255">
        <v>0</v>
      </c>
      <c r="L104" s="255">
        <v>0</v>
      </c>
    </row>
    <row r="105" spans="1:12" ht="13.5" thickBot="1">
      <c r="A105" s="254" t="s">
        <v>585</v>
      </c>
      <c r="B105" s="254" t="s">
        <v>559</v>
      </c>
      <c r="C105" s="255">
        <v>99609</v>
      </c>
      <c r="D105" s="256">
        <v>47751.02</v>
      </c>
      <c r="E105" s="256">
        <v>58858.96</v>
      </c>
      <c r="F105" s="255">
        <v>0</v>
      </c>
      <c r="G105" s="255">
        <v>0</v>
      </c>
      <c r="H105" s="255">
        <v>229.1</v>
      </c>
      <c r="I105" s="255">
        <v>0</v>
      </c>
      <c r="J105" s="255">
        <v>0</v>
      </c>
      <c r="K105" s="255">
        <v>229.1</v>
      </c>
      <c r="L105" s="255">
        <v>0</v>
      </c>
    </row>
    <row r="106" spans="1:12" ht="13.5" thickBot="1">
      <c r="A106" s="254" t="s">
        <v>586</v>
      </c>
      <c r="B106" s="254" t="s">
        <v>559</v>
      </c>
      <c r="C106" s="255">
        <v>144000</v>
      </c>
      <c r="D106" s="256">
        <v>82551.59</v>
      </c>
      <c r="E106" s="256">
        <v>98784</v>
      </c>
      <c r="F106" s="255">
        <v>0</v>
      </c>
      <c r="G106" s="255">
        <v>0</v>
      </c>
      <c r="H106" s="255">
        <v>0</v>
      </c>
      <c r="I106" s="255">
        <v>0</v>
      </c>
      <c r="J106" s="255">
        <v>0</v>
      </c>
      <c r="K106" s="255">
        <v>0</v>
      </c>
      <c r="L106" s="255">
        <v>0</v>
      </c>
    </row>
    <row r="107" spans="1:12" ht="13.5" thickBot="1">
      <c r="A107" s="254" t="s">
        <v>587</v>
      </c>
      <c r="B107" s="254" t="s">
        <v>559</v>
      </c>
      <c r="C107" s="255">
        <v>20000</v>
      </c>
      <c r="D107" s="256">
        <v>14271.42</v>
      </c>
      <c r="E107" s="256">
        <v>15664</v>
      </c>
      <c r="F107" s="255">
        <v>0</v>
      </c>
      <c r="G107" s="255">
        <v>0</v>
      </c>
      <c r="H107" s="255">
        <v>16</v>
      </c>
      <c r="I107" s="255">
        <v>0</v>
      </c>
      <c r="J107" s="255">
        <v>0</v>
      </c>
      <c r="K107" s="255">
        <v>16</v>
      </c>
      <c r="L107" s="255">
        <v>0</v>
      </c>
    </row>
    <row r="108" spans="1:12" ht="13.5" thickBot="1">
      <c r="A108" s="254" t="s">
        <v>588</v>
      </c>
      <c r="B108" s="254" t="s">
        <v>561</v>
      </c>
      <c r="C108" s="255">
        <v>21800</v>
      </c>
      <c r="D108" s="256">
        <v>19401.58</v>
      </c>
      <c r="E108" s="256">
        <v>19112.06</v>
      </c>
      <c r="F108" s="255">
        <v>-289.52</v>
      </c>
      <c r="G108" s="255">
        <v>0</v>
      </c>
      <c r="H108" s="255">
        <v>0</v>
      </c>
      <c r="I108" s="255">
        <v>0</v>
      </c>
      <c r="J108" s="255">
        <v>0</v>
      </c>
      <c r="K108" s="255">
        <v>-289.52</v>
      </c>
      <c r="L108" s="255">
        <v>-17.44</v>
      </c>
    </row>
    <row r="109" spans="1:12" ht="13.5" thickBot="1">
      <c r="A109" s="254" t="s">
        <v>588</v>
      </c>
      <c r="B109" s="254" t="s">
        <v>559</v>
      </c>
      <c r="C109" s="255">
        <v>12000</v>
      </c>
      <c r="D109" s="256">
        <v>9707.33</v>
      </c>
      <c r="E109" s="256">
        <v>10520.4</v>
      </c>
      <c r="F109" s="255">
        <v>0</v>
      </c>
      <c r="G109" s="255">
        <v>0</v>
      </c>
      <c r="H109" s="255">
        <v>44.4</v>
      </c>
      <c r="I109" s="255">
        <v>0</v>
      </c>
      <c r="J109" s="255">
        <v>0</v>
      </c>
      <c r="K109" s="255">
        <v>44.4</v>
      </c>
      <c r="L109" s="255">
        <v>-9.6</v>
      </c>
    </row>
    <row r="110" spans="1:12" ht="13.5" thickBot="1">
      <c r="A110" s="254" t="s">
        <v>589</v>
      </c>
      <c r="B110" s="254" t="s">
        <v>561</v>
      </c>
      <c r="C110" s="255">
        <v>182242</v>
      </c>
      <c r="D110" s="256">
        <v>173357.02</v>
      </c>
      <c r="E110" s="256">
        <v>176774.74</v>
      </c>
      <c r="F110" s="256">
        <v>3417.72</v>
      </c>
      <c r="G110" s="255">
        <v>0</v>
      </c>
      <c r="H110" s="255">
        <v>0</v>
      </c>
      <c r="I110" s="255">
        <v>0</v>
      </c>
      <c r="J110" s="255">
        <v>0</v>
      </c>
      <c r="K110" s="256">
        <v>3417.72</v>
      </c>
      <c r="L110" s="255">
        <v>273.36</v>
      </c>
    </row>
    <row r="111" spans="1:12" ht="13.5" thickBot="1">
      <c r="A111" s="257" t="s">
        <v>590</v>
      </c>
      <c r="B111" s="257">
        <v>46</v>
      </c>
      <c r="C111" s="254"/>
      <c r="D111" s="258">
        <v>1136489.15</v>
      </c>
      <c r="E111" s="258">
        <v>964701.77</v>
      </c>
      <c r="F111" s="258">
        <v>-37445.61</v>
      </c>
      <c r="G111" s="259">
        <v>0</v>
      </c>
      <c r="H111" s="259">
        <v>421.7</v>
      </c>
      <c r="I111" s="259">
        <v>0</v>
      </c>
      <c r="J111" s="259">
        <v>0</v>
      </c>
      <c r="K111" s="258">
        <v>-37023.91</v>
      </c>
      <c r="L111" s="259">
        <v>325.04</v>
      </c>
    </row>
    <row r="112" spans="1:12" ht="13.5" thickBot="1">
      <c r="A112" s="254" t="s">
        <v>558</v>
      </c>
      <c r="B112" s="254" t="s">
        <v>559</v>
      </c>
      <c r="C112" s="255">
        <v>28971</v>
      </c>
      <c r="D112" s="256">
        <v>49302.12</v>
      </c>
      <c r="E112" s="256">
        <v>5710.18</v>
      </c>
      <c r="F112" s="255">
        <v>0</v>
      </c>
      <c r="G112" s="255">
        <v>0</v>
      </c>
      <c r="H112" s="256">
        <v>-1900.5</v>
      </c>
      <c r="I112" s="255">
        <v>0</v>
      </c>
      <c r="J112" s="255">
        <v>0</v>
      </c>
      <c r="K112" s="256">
        <v>-1900.5</v>
      </c>
      <c r="L112" s="255">
        <v>-356.35</v>
      </c>
    </row>
    <row r="113" spans="1:12" ht="13.5" thickBot="1">
      <c r="A113" s="254" t="s">
        <v>560</v>
      </c>
      <c r="B113" s="254" t="s">
        <v>559</v>
      </c>
      <c r="C113" s="255">
        <v>41540</v>
      </c>
      <c r="D113" s="256">
        <v>60663.12</v>
      </c>
      <c r="E113" s="256">
        <v>4120.77</v>
      </c>
      <c r="F113" s="255">
        <v>0</v>
      </c>
      <c r="G113" s="255">
        <v>0</v>
      </c>
      <c r="H113" s="255">
        <v>261.7</v>
      </c>
      <c r="I113" s="255">
        <v>0</v>
      </c>
      <c r="J113" s="255">
        <v>0</v>
      </c>
      <c r="K113" s="255">
        <v>261.7</v>
      </c>
      <c r="L113" s="255">
        <v>-307.39</v>
      </c>
    </row>
    <row r="114" spans="1:12" ht="13.5" thickBot="1">
      <c r="A114" s="254" t="s">
        <v>560</v>
      </c>
      <c r="B114" s="254" t="s">
        <v>561</v>
      </c>
      <c r="C114" s="255">
        <v>7815</v>
      </c>
      <c r="D114" s="256">
        <v>6394.47</v>
      </c>
      <c r="E114" s="255">
        <v>775.25</v>
      </c>
      <c r="F114" s="256">
        <v>-5619.22</v>
      </c>
      <c r="G114" s="255">
        <v>0</v>
      </c>
      <c r="H114" s="255">
        <v>0</v>
      </c>
      <c r="I114" s="255">
        <v>0</v>
      </c>
      <c r="J114" s="255">
        <v>0</v>
      </c>
      <c r="K114" s="256">
        <v>-5619.22</v>
      </c>
      <c r="L114" s="255">
        <v>-57.83</v>
      </c>
    </row>
    <row r="115" spans="1:12" ht="13.5" thickBot="1">
      <c r="A115" s="254" t="s">
        <v>562</v>
      </c>
      <c r="B115" s="254" t="s">
        <v>559</v>
      </c>
      <c r="C115" s="255">
        <v>15723</v>
      </c>
      <c r="D115" s="256">
        <v>24016.8</v>
      </c>
      <c r="E115" s="256">
        <v>3144.6</v>
      </c>
      <c r="F115" s="255">
        <v>0</v>
      </c>
      <c r="G115" s="255">
        <v>0</v>
      </c>
      <c r="H115" s="256">
        <v>-1132.06</v>
      </c>
      <c r="I115" s="255">
        <v>0</v>
      </c>
      <c r="J115" s="255">
        <v>0</v>
      </c>
      <c r="K115" s="256">
        <v>-1132.06</v>
      </c>
      <c r="L115" s="255">
        <v>-707.54</v>
      </c>
    </row>
    <row r="116" spans="1:12" ht="13.5" thickBot="1">
      <c r="A116" s="254" t="s">
        <v>563</v>
      </c>
      <c r="B116" s="254" t="s">
        <v>561</v>
      </c>
      <c r="C116" s="255">
        <v>1708</v>
      </c>
      <c r="D116" s="256">
        <v>1587.8</v>
      </c>
      <c r="E116" s="255">
        <v>210.94</v>
      </c>
      <c r="F116" s="256">
        <v>-1376.86</v>
      </c>
      <c r="G116" s="255">
        <v>0</v>
      </c>
      <c r="H116" s="255">
        <v>0</v>
      </c>
      <c r="I116" s="255">
        <v>0</v>
      </c>
      <c r="J116" s="255">
        <v>0</v>
      </c>
      <c r="K116" s="256">
        <v>-1376.86</v>
      </c>
      <c r="L116" s="255">
        <v>-10.08</v>
      </c>
    </row>
    <row r="117" spans="1:12" ht="13.5" thickBot="1">
      <c r="A117" s="254" t="s">
        <v>563</v>
      </c>
      <c r="B117" s="254" t="s">
        <v>559</v>
      </c>
      <c r="C117" s="255">
        <v>30499</v>
      </c>
      <c r="D117" s="256">
        <v>46768.75</v>
      </c>
      <c r="E117" s="256">
        <v>3766.63</v>
      </c>
      <c r="F117" s="255">
        <v>0</v>
      </c>
      <c r="G117" s="255">
        <v>0</v>
      </c>
      <c r="H117" s="255">
        <v>-173.84</v>
      </c>
      <c r="I117" s="255">
        <v>0</v>
      </c>
      <c r="J117" s="255">
        <v>0</v>
      </c>
      <c r="K117" s="255">
        <v>-173.84</v>
      </c>
      <c r="L117" s="255">
        <v>-179.94</v>
      </c>
    </row>
    <row r="118" spans="1:12" ht="13.5" thickBot="1">
      <c r="A118" s="254" t="s">
        <v>564</v>
      </c>
      <c r="B118" s="254" t="s">
        <v>561</v>
      </c>
      <c r="C118" s="255">
        <v>1000</v>
      </c>
      <c r="D118" s="256">
        <v>1055.25</v>
      </c>
      <c r="E118" s="255">
        <v>289.8</v>
      </c>
      <c r="F118" s="255">
        <v>-765.45</v>
      </c>
      <c r="G118" s="255">
        <v>0</v>
      </c>
      <c r="H118" s="255">
        <v>0</v>
      </c>
      <c r="I118" s="255">
        <v>0</v>
      </c>
      <c r="J118" s="255">
        <v>0</v>
      </c>
      <c r="K118" s="255">
        <v>-765.45</v>
      </c>
      <c r="L118" s="255">
        <v>-32.8</v>
      </c>
    </row>
    <row r="119" spans="1:12" ht="13.5" thickBot="1">
      <c r="A119" s="254" t="s">
        <v>564</v>
      </c>
      <c r="B119" s="254" t="s">
        <v>559</v>
      </c>
      <c r="C119" s="255">
        <v>17198</v>
      </c>
      <c r="D119" s="256">
        <v>28692.21</v>
      </c>
      <c r="E119" s="256">
        <v>4983.98</v>
      </c>
      <c r="F119" s="255">
        <v>0</v>
      </c>
      <c r="G119" s="255">
        <v>0</v>
      </c>
      <c r="H119" s="256">
        <v>-2521.23</v>
      </c>
      <c r="I119" s="255">
        <v>0</v>
      </c>
      <c r="J119" s="255">
        <v>0</v>
      </c>
      <c r="K119" s="256">
        <v>-2521.23</v>
      </c>
      <c r="L119" s="255">
        <v>-564.09</v>
      </c>
    </row>
    <row r="120" spans="1:12" ht="13.5" thickBot="1">
      <c r="A120" s="254" t="s">
        <v>565</v>
      </c>
      <c r="B120" s="254" t="s">
        <v>559</v>
      </c>
      <c r="C120" s="255">
        <v>10000</v>
      </c>
      <c r="D120" s="256">
        <v>7780</v>
      </c>
      <c r="E120" s="256">
        <v>2065</v>
      </c>
      <c r="F120" s="255">
        <v>0</v>
      </c>
      <c r="G120" s="255">
        <v>0</v>
      </c>
      <c r="H120" s="255">
        <v>-185</v>
      </c>
      <c r="I120" s="255">
        <v>0</v>
      </c>
      <c r="J120" s="255">
        <v>0</v>
      </c>
      <c r="K120" s="255">
        <v>-185</v>
      </c>
      <c r="L120" s="255">
        <v>-39</v>
      </c>
    </row>
    <row r="121" spans="1:12" ht="13.5" thickBot="1">
      <c r="A121" s="254" t="s">
        <v>565</v>
      </c>
      <c r="B121" s="254" t="s">
        <v>561</v>
      </c>
      <c r="C121" s="255">
        <v>14511</v>
      </c>
      <c r="D121" s="256">
        <v>13684.76</v>
      </c>
      <c r="E121" s="256">
        <v>2996.52</v>
      </c>
      <c r="F121" s="256">
        <v>-10688.24</v>
      </c>
      <c r="G121" s="255">
        <v>0</v>
      </c>
      <c r="H121" s="255">
        <v>0</v>
      </c>
      <c r="I121" s="255">
        <v>0</v>
      </c>
      <c r="J121" s="255">
        <v>0</v>
      </c>
      <c r="K121" s="256">
        <v>-10688.24</v>
      </c>
      <c r="L121" s="255">
        <v>-56.59</v>
      </c>
    </row>
    <row r="122" spans="1:12" ht="13.5" thickBot="1">
      <c r="A122" s="254" t="s">
        <v>566</v>
      </c>
      <c r="B122" s="254" t="s">
        <v>561</v>
      </c>
      <c r="C122" s="255">
        <v>1000</v>
      </c>
      <c r="D122" s="256">
        <v>1618.05</v>
      </c>
      <c r="E122" s="255">
        <v>344.7</v>
      </c>
      <c r="F122" s="256">
        <v>-1273.35</v>
      </c>
      <c r="G122" s="255">
        <v>0</v>
      </c>
      <c r="H122" s="255">
        <v>0</v>
      </c>
      <c r="I122" s="255">
        <v>0</v>
      </c>
      <c r="J122" s="255">
        <v>0</v>
      </c>
      <c r="K122" s="256">
        <v>-1273.35</v>
      </c>
      <c r="L122" s="255">
        <v>0</v>
      </c>
    </row>
    <row r="123" spans="1:12" ht="13.5" thickBot="1">
      <c r="A123" s="254" t="s">
        <v>566</v>
      </c>
      <c r="B123" s="254" t="s">
        <v>559</v>
      </c>
      <c r="C123" s="255">
        <v>40723</v>
      </c>
      <c r="D123" s="256">
        <v>31540.41</v>
      </c>
      <c r="E123" s="256">
        <v>14037.22</v>
      </c>
      <c r="F123" s="255">
        <v>0</v>
      </c>
      <c r="G123" s="255">
        <v>0</v>
      </c>
      <c r="H123" s="255">
        <v>-651.57</v>
      </c>
      <c r="I123" s="255">
        <v>0</v>
      </c>
      <c r="J123" s="255">
        <v>0</v>
      </c>
      <c r="K123" s="255">
        <v>-651.57</v>
      </c>
      <c r="L123" s="255">
        <v>0</v>
      </c>
    </row>
    <row r="124" spans="1:12" ht="13.5" thickBot="1">
      <c r="A124" s="254" t="s">
        <v>567</v>
      </c>
      <c r="B124" s="254" t="s">
        <v>561</v>
      </c>
      <c r="C124" s="255">
        <v>5258</v>
      </c>
      <c r="D124" s="256">
        <v>4586.95</v>
      </c>
      <c r="E124" s="255">
        <v>997.44</v>
      </c>
      <c r="F124" s="256">
        <v>-3589.51</v>
      </c>
      <c r="G124" s="255">
        <v>0</v>
      </c>
      <c r="H124" s="255">
        <v>0</v>
      </c>
      <c r="I124" s="255">
        <v>0</v>
      </c>
      <c r="J124" s="255">
        <v>0</v>
      </c>
      <c r="K124" s="256">
        <v>-3589.51</v>
      </c>
      <c r="L124" s="255">
        <v>-12.1</v>
      </c>
    </row>
    <row r="125" spans="1:12" ht="13.5" thickBot="1">
      <c r="A125" s="254" t="s">
        <v>567</v>
      </c>
      <c r="B125" s="254" t="s">
        <v>559</v>
      </c>
      <c r="C125" s="255">
        <v>13000</v>
      </c>
      <c r="D125" s="256">
        <v>11744</v>
      </c>
      <c r="E125" s="256">
        <v>2466.1</v>
      </c>
      <c r="F125" s="255">
        <v>0</v>
      </c>
      <c r="G125" s="255">
        <v>0</v>
      </c>
      <c r="H125" s="255">
        <v>-153.4</v>
      </c>
      <c r="I125" s="255">
        <v>0</v>
      </c>
      <c r="J125" s="255">
        <v>0</v>
      </c>
      <c r="K125" s="255">
        <v>-153.4</v>
      </c>
      <c r="L125" s="255">
        <v>-29.9</v>
      </c>
    </row>
    <row r="126" spans="1:12" ht="13.5" thickBot="1">
      <c r="A126" s="254" t="s">
        <v>568</v>
      </c>
      <c r="B126" s="254" t="s">
        <v>561</v>
      </c>
      <c r="C126" s="255">
        <v>2000</v>
      </c>
      <c r="D126" s="256">
        <v>1407</v>
      </c>
      <c r="E126" s="255">
        <v>0</v>
      </c>
      <c r="F126" s="256">
        <v>-1407</v>
      </c>
      <c r="G126" s="255">
        <v>0</v>
      </c>
      <c r="H126" s="255">
        <v>0</v>
      </c>
      <c r="I126" s="255">
        <v>0</v>
      </c>
      <c r="J126" s="255">
        <v>0</v>
      </c>
      <c r="K126" s="256">
        <v>-1407</v>
      </c>
      <c r="L126" s="255">
        <v>0</v>
      </c>
    </row>
    <row r="127" spans="1:12" ht="13.5" thickBot="1">
      <c r="A127" s="254" t="s">
        <v>569</v>
      </c>
      <c r="B127" s="254" t="s">
        <v>561</v>
      </c>
      <c r="C127" s="255">
        <v>10519</v>
      </c>
      <c r="D127" s="256">
        <v>32854.92</v>
      </c>
      <c r="E127" s="256">
        <v>6031.59</v>
      </c>
      <c r="F127" s="256">
        <v>-26823.33</v>
      </c>
      <c r="G127" s="255">
        <v>0</v>
      </c>
      <c r="H127" s="255">
        <v>0</v>
      </c>
      <c r="I127" s="255">
        <v>0</v>
      </c>
      <c r="J127" s="255">
        <v>0</v>
      </c>
      <c r="K127" s="256">
        <v>-26823.33</v>
      </c>
      <c r="L127" s="255">
        <v>0</v>
      </c>
    </row>
    <row r="128" spans="1:12" ht="13.5" thickBot="1">
      <c r="A128" s="254" t="s">
        <v>570</v>
      </c>
      <c r="B128" s="254" t="s">
        <v>559</v>
      </c>
      <c r="C128" s="255">
        <v>2000</v>
      </c>
      <c r="D128" s="256">
        <v>2579.12</v>
      </c>
      <c r="E128" s="256">
        <v>2249.6</v>
      </c>
      <c r="F128" s="255">
        <v>0</v>
      </c>
      <c r="G128" s="255">
        <v>0</v>
      </c>
      <c r="H128" s="255">
        <v>295</v>
      </c>
      <c r="I128" s="255">
        <v>0</v>
      </c>
      <c r="J128" s="255">
        <v>0</v>
      </c>
      <c r="K128" s="255">
        <v>295</v>
      </c>
      <c r="L128" s="255">
        <v>0</v>
      </c>
    </row>
    <row r="129" spans="1:12" ht="13.5" thickBot="1">
      <c r="A129" s="254" t="s">
        <v>571</v>
      </c>
      <c r="B129" s="254" t="s">
        <v>559</v>
      </c>
      <c r="C129" s="255">
        <v>1714</v>
      </c>
      <c r="D129" s="256">
        <v>1776.06</v>
      </c>
      <c r="E129" s="256">
        <v>1300.75</v>
      </c>
      <c r="F129" s="255">
        <v>0</v>
      </c>
      <c r="G129" s="255">
        <v>0</v>
      </c>
      <c r="H129" s="255">
        <v>392.33</v>
      </c>
      <c r="I129" s="255">
        <v>0</v>
      </c>
      <c r="J129" s="255">
        <v>0</v>
      </c>
      <c r="K129" s="255">
        <v>392.33</v>
      </c>
      <c r="L129" s="255">
        <v>0</v>
      </c>
    </row>
    <row r="130" spans="1:12" ht="13.5" thickBot="1">
      <c r="A130" s="254" t="s">
        <v>572</v>
      </c>
      <c r="B130" s="254" t="s">
        <v>561</v>
      </c>
      <c r="C130" s="255">
        <v>21</v>
      </c>
      <c r="D130" s="256">
        <v>52617.79</v>
      </c>
      <c r="E130" s="256">
        <v>26715.22</v>
      </c>
      <c r="F130" s="256">
        <v>-25902.57</v>
      </c>
      <c r="G130" s="255">
        <v>0</v>
      </c>
      <c r="H130" s="255">
        <v>0</v>
      </c>
      <c r="I130" s="255">
        <v>0</v>
      </c>
      <c r="J130" s="255">
        <v>0</v>
      </c>
      <c r="K130" s="256">
        <v>-25902.57</v>
      </c>
      <c r="L130" s="255">
        <v>0</v>
      </c>
    </row>
    <row r="131" spans="1:12" ht="13.5" thickBot="1">
      <c r="A131" s="254" t="s">
        <v>573</v>
      </c>
      <c r="B131" s="254" t="s">
        <v>559</v>
      </c>
      <c r="C131" s="255">
        <v>37883</v>
      </c>
      <c r="D131" s="256">
        <v>19473.43</v>
      </c>
      <c r="E131" s="256">
        <v>1034.21</v>
      </c>
      <c r="F131" s="255">
        <v>0</v>
      </c>
      <c r="G131" s="255">
        <v>0</v>
      </c>
      <c r="H131" s="255">
        <v>-30.3</v>
      </c>
      <c r="I131" s="255">
        <v>0</v>
      </c>
      <c r="J131" s="255">
        <v>0</v>
      </c>
      <c r="K131" s="255">
        <v>-30.3</v>
      </c>
      <c r="L131" s="255">
        <v>-18.94</v>
      </c>
    </row>
    <row r="132" spans="1:12" ht="13.5" thickBot="1">
      <c r="A132" s="254" t="s">
        <v>574</v>
      </c>
      <c r="B132" s="254" t="s">
        <v>561</v>
      </c>
      <c r="C132" s="255">
        <v>16020</v>
      </c>
      <c r="D132" s="256">
        <v>7469.99</v>
      </c>
      <c r="E132" s="255">
        <v>102.53</v>
      </c>
      <c r="F132" s="256">
        <v>-7367.46</v>
      </c>
      <c r="G132" s="255">
        <v>0</v>
      </c>
      <c r="H132" s="255">
        <v>0</v>
      </c>
      <c r="I132" s="255">
        <v>0</v>
      </c>
      <c r="J132" s="255">
        <v>0</v>
      </c>
      <c r="K132" s="256">
        <v>-7367.46</v>
      </c>
      <c r="L132" s="255">
        <v>-1.6</v>
      </c>
    </row>
    <row r="133" spans="1:12" ht="13.5" thickBot="1">
      <c r="A133" s="254" t="s">
        <v>574</v>
      </c>
      <c r="B133" s="254" t="s">
        <v>559</v>
      </c>
      <c r="C133" s="255">
        <v>12395</v>
      </c>
      <c r="D133" s="256">
        <v>4410.5</v>
      </c>
      <c r="E133" s="255">
        <v>79.33</v>
      </c>
      <c r="F133" s="255">
        <v>0</v>
      </c>
      <c r="G133" s="255">
        <v>0</v>
      </c>
      <c r="H133" s="255">
        <v>2.48</v>
      </c>
      <c r="I133" s="255">
        <v>0</v>
      </c>
      <c r="J133" s="255">
        <v>0</v>
      </c>
      <c r="K133" s="255">
        <v>2.48</v>
      </c>
      <c r="L133" s="255">
        <v>-1.24</v>
      </c>
    </row>
    <row r="134" spans="1:12" ht="13.5" thickBot="1">
      <c r="A134" s="254" t="s">
        <v>575</v>
      </c>
      <c r="B134" s="254" t="s">
        <v>559</v>
      </c>
      <c r="C134" s="255">
        <v>10000</v>
      </c>
      <c r="D134" s="256">
        <v>2365</v>
      </c>
      <c r="E134" s="255">
        <v>308</v>
      </c>
      <c r="F134" s="255">
        <v>0</v>
      </c>
      <c r="G134" s="255">
        <v>0</v>
      </c>
      <c r="H134" s="255">
        <v>35</v>
      </c>
      <c r="I134" s="255">
        <v>0</v>
      </c>
      <c r="J134" s="255">
        <v>0</v>
      </c>
      <c r="K134" s="255">
        <v>35</v>
      </c>
      <c r="L134" s="255">
        <v>-21</v>
      </c>
    </row>
    <row r="135" spans="1:12" ht="13.5" thickBot="1">
      <c r="A135" s="254" t="s">
        <v>575</v>
      </c>
      <c r="B135" s="254" t="s">
        <v>561</v>
      </c>
      <c r="C135" s="255">
        <v>23916</v>
      </c>
      <c r="D135" s="256">
        <v>18599.6</v>
      </c>
      <c r="E135" s="255">
        <v>736.61</v>
      </c>
      <c r="F135" s="256">
        <v>-17862.99</v>
      </c>
      <c r="G135" s="255">
        <v>0</v>
      </c>
      <c r="H135" s="255">
        <v>0</v>
      </c>
      <c r="I135" s="255">
        <v>0</v>
      </c>
      <c r="J135" s="255">
        <v>0</v>
      </c>
      <c r="K135" s="256">
        <v>-17862.99</v>
      </c>
      <c r="L135" s="255">
        <v>-50.23</v>
      </c>
    </row>
    <row r="136" spans="1:12" ht="13.5" thickBot="1">
      <c r="A136" s="254" t="s">
        <v>576</v>
      </c>
      <c r="B136" s="254" t="s">
        <v>561</v>
      </c>
      <c r="C136" s="255">
        <v>11091</v>
      </c>
      <c r="D136" s="256">
        <v>12312.13</v>
      </c>
      <c r="E136" s="256">
        <v>11371.6</v>
      </c>
      <c r="F136" s="255">
        <v>-940.53</v>
      </c>
      <c r="G136" s="255">
        <v>0</v>
      </c>
      <c r="H136" s="255">
        <v>0</v>
      </c>
      <c r="I136" s="255">
        <v>0</v>
      </c>
      <c r="J136" s="255">
        <v>0</v>
      </c>
      <c r="K136" s="255">
        <v>-940.53</v>
      </c>
      <c r="L136" s="255">
        <v>1.56</v>
      </c>
    </row>
    <row r="137" spans="1:12" ht="13.5" thickBot="1">
      <c r="A137" s="254" t="s">
        <v>576</v>
      </c>
      <c r="B137" s="254" t="s">
        <v>559</v>
      </c>
      <c r="C137" s="255">
        <v>85000</v>
      </c>
      <c r="D137" s="256">
        <v>91953.14</v>
      </c>
      <c r="E137" s="256">
        <v>87150.5</v>
      </c>
      <c r="F137" s="255">
        <v>0</v>
      </c>
      <c r="G137" s="255">
        <v>0</v>
      </c>
      <c r="H137" s="256">
        <v>3000.5</v>
      </c>
      <c r="I137" s="255">
        <v>0</v>
      </c>
      <c r="J137" s="255">
        <v>0</v>
      </c>
      <c r="K137" s="256">
        <v>3000.5</v>
      </c>
      <c r="L137" s="256">
        <v>-1623.5</v>
      </c>
    </row>
    <row r="138" spans="1:12" ht="13.5" thickBot="1">
      <c r="A138" s="342" t="s">
        <v>130</v>
      </c>
      <c r="B138" s="343"/>
      <c r="C138" s="343"/>
      <c r="D138" s="343"/>
      <c r="E138" s="343"/>
      <c r="F138" s="343"/>
      <c r="G138" s="343"/>
      <c r="H138" s="343"/>
      <c r="I138" s="343"/>
      <c r="J138" s="343"/>
      <c r="K138" s="343"/>
      <c r="L138" s="344"/>
    </row>
    <row r="139" spans="1:12" ht="13.5" thickBot="1">
      <c r="A139" s="254" t="s">
        <v>577</v>
      </c>
      <c r="B139" s="254" t="s">
        <v>559</v>
      </c>
      <c r="C139" s="255">
        <v>20000</v>
      </c>
      <c r="D139" s="256">
        <v>1879.06</v>
      </c>
      <c r="E139" s="256">
        <v>2002</v>
      </c>
      <c r="F139" s="255">
        <v>0</v>
      </c>
      <c r="G139" s="255">
        <v>0</v>
      </c>
      <c r="H139" s="255">
        <v>-138.93</v>
      </c>
      <c r="I139" s="255">
        <v>0</v>
      </c>
      <c r="J139" s="255">
        <v>0</v>
      </c>
      <c r="K139" s="255">
        <v>-138.93</v>
      </c>
      <c r="L139" s="255">
        <v>6</v>
      </c>
    </row>
    <row r="140" spans="1:12" ht="13.5" thickBot="1">
      <c r="A140" s="254" t="s">
        <v>578</v>
      </c>
      <c r="B140" s="254" t="s">
        <v>561</v>
      </c>
      <c r="C140" s="255">
        <v>42000</v>
      </c>
      <c r="D140" s="256">
        <v>4990.81</v>
      </c>
      <c r="E140" s="256">
        <v>12537</v>
      </c>
      <c r="F140" s="256">
        <v>7546.19</v>
      </c>
      <c r="G140" s="255">
        <v>0</v>
      </c>
      <c r="H140" s="255">
        <v>0</v>
      </c>
      <c r="I140" s="255">
        <v>0</v>
      </c>
      <c r="J140" s="255">
        <v>0</v>
      </c>
      <c r="K140" s="256">
        <v>7546.19</v>
      </c>
      <c r="L140" s="255">
        <v>0</v>
      </c>
    </row>
    <row r="141" spans="1:12" ht="13.5" thickBot="1">
      <c r="A141" s="254" t="s">
        <v>578</v>
      </c>
      <c r="B141" s="254" t="s">
        <v>559</v>
      </c>
      <c r="C141" s="255">
        <v>20266</v>
      </c>
      <c r="D141" s="256">
        <v>4463.2</v>
      </c>
      <c r="E141" s="256">
        <v>6049.4</v>
      </c>
      <c r="F141" s="255">
        <v>0</v>
      </c>
      <c r="G141" s="255">
        <v>0</v>
      </c>
      <c r="H141" s="255">
        <v>0</v>
      </c>
      <c r="I141" s="255">
        <v>0</v>
      </c>
      <c r="J141" s="255">
        <v>0</v>
      </c>
      <c r="K141" s="255">
        <v>0</v>
      </c>
      <c r="L141" s="255">
        <v>0</v>
      </c>
    </row>
    <row r="142" spans="1:12" ht="13.5" thickBot="1">
      <c r="A142" s="254" t="s">
        <v>579</v>
      </c>
      <c r="B142" s="254" t="s">
        <v>559</v>
      </c>
      <c r="C142" s="255">
        <v>23000</v>
      </c>
      <c r="D142" s="256">
        <v>5556.97</v>
      </c>
      <c r="E142" s="256">
        <v>6886.2</v>
      </c>
      <c r="F142" s="255">
        <v>0</v>
      </c>
      <c r="G142" s="255">
        <v>0</v>
      </c>
      <c r="H142" s="255">
        <v>0</v>
      </c>
      <c r="I142" s="255">
        <v>0</v>
      </c>
      <c r="J142" s="255">
        <v>0</v>
      </c>
      <c r="K142" s="255">
        <v>0</v>
      </c>
      <c r="L142" s="255">
        <v>0</v>
      </c>
    </row>
    <row r="143" spans="1:12" ht="13.5" thickBot="1">
      <c r="A143" s="254" t="s">
        <v>579</v>
      </c>
      <c r="B143" s="254" t="s">
        <v>561</v>
      </c>
      <c r="C143" s="255">
        <v>42000</v>
      </c>
      <c r="D143" s="256">
        <v>4741.9</v>
      </c>
      <c r="E143" s="256">
        <v>12574.8</v>
      </c>
      <c r="F143" s="256">
        <v>7832.9</v>
      </c>
      <c r="G143" s="255">
        <v>0</v>
      </c>
      <c r="H143" s="255">
        <v>0</v>
      </c>
      <c r="I143" s="255">
        <v>0</v>
      </c>
      <c r="J143" s="255">
        <v>0</v>
      </c>
      <c r="K143" s="256">
        <v>7832.9</v>
      </c>
      <c r="L143" s="255">
        <v>0</v>
      </c>
    </row>
    <row r="144" spans="1:12" ht="13.5" thickBot="1">
      <c r="A144" s="254" t="s">
        <v>580</v>
      </c>
      <c r="B144" s="254" t="s">
        <v>561</v>
      </c>
      <c r="C144" s="255">
        <v>42000</v>
      </c>
      <c r="D144" s="256">
        <v>4762.78</v>
      </c>
      <c r="E144" s="256">
        <v>12537</v>
      </c>
      <c r="F144" s="256">
        <v>7774.22</v>
      </c>
      <c r="G144" s="255">
        <v>0</v>
      </c>
      <c r="H144" s="255">
        <v>0</v>
      </c>
      <c r="I144" s="255">
        <v>0</v>
      </c>
      <c r="J144" s="255">
        <v>0</v>
      </c>
      <c r="K144" s="256">
        <v>7774.22</v>
      </c>
      <c r="L144" s="255">
        <v>0</v>
      </c>
    </row>
    <row r="145" spans="1:12" ht="13.5" thickBot="1">
      <c r="A145" s="254" t="s">
        <v>580</v>
      </c>
      <c r="B145" s="254" t="s">
        <v>559</v>
      </c>
      <c r="C145" s="255">
        <v>61000</v>
      </c>
      <c r="D145" s="256">
        <v>14543.06</v>
      </c>
      <c r="E145" s="256">
        <v>18208.5</v>
      </c>
      <c r="F145" s="255">
        <v>0</v>
      </c>
      <c r="G145" s="255">
        <v>0</v>
      </c>
      <c r="H145" s="255">
        <v>0</v>
      </c>
      <c r="I145" s="255">
        <v>0</v>
      </c>
      <c r="J145" s="255">
        <v>0</v>
      </c>
      <c r="K145" s="255">
        <v>0</v>
      </c>
      <c r="L145" s="255">
        <v>0</v>
      </c>
    </row>
    <row r="146" spans="1:12" ht="13.5" thickBot="1">
      <c r="A146" s="254" t="s">
        <v>581</v>
      </c>
      <c r="B146" s="254" t="s">
        <v>561</v>
      </c>
      <c r="C146" s="255">
        <v>57000</v>
      </c>
      <c r="D146" s="256">
        <v>9046.13</v>
      </c>
      <c r="E146" s="256">
        <v>22572</v>
      </c>
      <c r="F146" s="256">
        <v>13525.87</v>
      </c>
      <c r="G146" s="255">
        <v>0</v>
      </c>
      <c r="H146" s="255">
        <v>0</v>
      </c>
      <c r="I146" s="255">
        <v>0</v>
      </c>
      <c r="J146" s="255">
        <v>0</v>
      </c>
      <c r="K146" s="256">
        <v>13525.87</v>
      </c>
      <c r="L146" s="255">
        <v>0</v>
      </c>
    </row>
    <row r="147" spans="1:12" ht="13.5" thickBot="1">
      <c r="A147" s="254" t="s">
        <v>581</v>
      </c>
      <c r="B147" s="254" t="s">
        <v>559</v>
      </c>
      <c r="C147" s="255">
        <v>5000</v>
      </c>
      <c r="D147" s="256">
        <v>1574.56</v>
      </c>
      <c r="E147" s="256">
        <v>1980</v>
      </c>
      <c r="F147" s="255">
        <v>0</v>
      </c>
      <c r="G147" s="255">
        <v>0</v>
      </c>
      <c r="H147" s="255">
        <v>0</v>
      </c>
      <c r="I147" s="255">
        <v>0</v>
      </c>
      <c r="J147" s="255">
        <v>0</v>
      </c>
      <c r="K147" s="255">
        <v>0</v>
      </c>
      <c r="L147" s="255">
        <v>0</v>
      </c>
    </row>
    <row r="148" spans="1:12" ht="13.5" thickBot="1">
      <c r="A148" s="254" t="s">
        <v>582</v>
      </c>
      <c r="B148" s="254" t="s">
        <v>559</v>
      </c>
      <c r="C148" s="255">
        <v>145296</v>
      </c>
      <c r="D148" s="256">
        <v>52411.09</v>
      </c>
      <c r="E148" s="256">
        <v>71848.87</v>
      </c>
      <c r="F148" s="255">
        <v>0</v>
      </c>
      <c r="G148" s="255">
        <v>0</v>
      </c>
      <c r="H148" s="255">
        <v>653.83</v>
      </c>
      <c r="I148" s="255">
        <v>0</v>
      </c>
      <c r="J148" s="255">
        <v>0</v>
      </c>
      <c r="K148" s="255">
        <v>653.83</v>
      </c>
      <c r="L148" s="255">
        <v>653.83</v>
      </c>
    </row>
    <row r="149" spans="1:12" ht="13.5" thickBot="1">
      <c r="A149" s="254" t="s">
        <v>582</v>
      </c>
      <c r="B149" s="254" t="s">
        <v>561</v>
      </c>
      <c r="C149" s="255">
        <v>60000</v>
      </c>
      <c r="D149" s="256">
        <v>15537.04</v>
      </c>
      <c r="E149" s="256">
        <v>29670</v>
      </c>
      <c r="F149" s="256">
        <v>14132.96</v>
      </c>
      <c r="G149" s="255">
        <v>0</v>
      </c>
      <c r="H149" s="255">
        <v>0</v>
      </c>
      <c r="I149" s="255">
        <v>0</v>
      </c>
      <c r="J149" s="255">
        <v>0</v>
      </c>
      <c r="K149" s="256">
        <v>14132.96</v>
      </c>
      <c r="L149" s="255">
        <v>270</v>
      </c>
    </row>
    <row r="150" spans="1:12" ht="13.5" thickBot="1">
      <c r="A150" s="254" t="s">
        <v>583</v>
      </c>
      <c r="B150" s="254" t="s">
        <v>561</v>
      </c>
      <c r="C150" s="255">
        <v>42500</v>
      </c>
      <c r="D150" s="256">
        <v>8650.36</v>
      </c>
      <c r="E150" s="256">
        <v>21016.25</v>
      </c>
      <c r="F150" s="256">
        <v>12365.89</v>
      </c>
      <c r="G150" s="255">
        <v>0</v>
      </c>
      <c r="H150" s="255">
        <v>0</v>
      </c>
      <c r="I150" s="255">
        <v>0</v>
      </c>
      <c r="J150" s="255">
        <v>0</v>
      </c>
      <c r="K150" s="256">
        <v>12365.89</v>
      </c>
      <c r="L150" s="255">
        <v>85</v>
      </c>
    </row>
    <row r="151" spans="1:12" ht="13.5" thickBot="1">
      <c r="A151" s="254" t="s">
        <v>583</v>
      </c>
      <c r="B151" s="254" t="s">
        <v>559</v>
      </c>
      <c r="C151" s="255">
        <v>324348</v>
      </c>
      <c r="D151" s="256">
        <v>112161.94</v>
      </c>
      <c r="E151" s="256">
        <v>160390.09</v>
      </c>
      <c r="F151" s="255">
        <v>0</v>
      </c>
      <c r="G151" s="255">
        <v>0</v>
      </c>
      <c r="H151" s="255">
        <v>-162.17</v>
      </c>
      <c r="I151" s="255">
        <v>0</v>
      </c>
      <c r="J151" s="255">
        <v>0</v>
      </c>
      <c r="K151" s="255">
        <v>-162.17</v>
      </c>
      <c r="L151" s="255">
        <v>648.7</v>
      </c>
    </row>
    <row r="152" spans="1:12" ht="13.5" thickBot="1">
      <c r="A152" s="254" t="s">
        <v>584</v>
      </c>
      <c r="B152" s="254" t="s">
        <v>559</v>
      </c>
      <c r="C152" s="255">
        <v>64000</v>
      </c>
      <c r="D152" s="256">
        <v>22107.52</v>
      </c>
      <c r="E152" s="256">
        <v>31577.6</v>
      </c>
      <c r="F152" s="255">
        <v>0</v>
      </c>
      <c r="G152" s="255">
        <v>0</v>
      </c>
      <c r="H152" s="255">
        <v>25.6</v>
      </c>
      <c r="I152" s="255">
        <v>0</v>
      </c>
      <c r="J152" s="255">
        <v>0</v>
      </c>
      <c r="K152" s="255">
        <v>25.6</v>
      </c>
      <c r="L152" s="255">
        <v>25.6</v>
      </c>
    </row>
    <row r="153" spans="1:12" ht="13.5" thickBot="1">
      <c r="A153" s="254" t="s">
        <v>585</v>
      </c>
      <c r="B153" s="254" t="s">
        <v>559</v>
      </c>
      <c r="C153" s="255">
        <v>99609</v>
      </c>
      <c r="D153" s="256">
        <v>47751.02</v>
      </c>
      <c r="E153" s="256">
        <v>58908.76</v>
      </c>
      <c r="F153" s="255">
        <v>0</v>
      </c>
      <c r="G153" s="255">
        <v>0</v>
      </c>
      <c r="H153" s="255">
        <v>278.9</v>
      </c>
      <c r="I153" s="255">
        <v>0</v>
      </c>
      <c r="J153" s="255">
        <v>0</v>
      </c>
      <c r="K153" s="255">
        <v>278.9</v>
      </c>
      <c r="L153" s="255">
        <v>49.8</v>
      </c>
    </row>
    <row r="154" spans="1:12" ht="13.5" thickBot="1">
      <c r="A154" s="254" t="s">
        <v>586</v>
      </c>
      <c r="B154" s="254" t="s">
        <v>559</v>
      </c>
      <c r="C154" s="255">
        <v>144000</v>
      </c>
      <c r="D154" s="256">
        <v>82551.59</v>
      </c>
      <c r="E154" s="256">
        <v>98784</v>
      </c>
      <c r="F154" s="255">
        <v>0</v>
      </c>
      <c r="G154" s="255">
        <v>0</v>
      </c>
      <c r="H154" s="255">
        <v>0</v>
      </c>
      <c r="I154" s="255">
        <v>0</v>
      </c>
      <c r="J154" s="255">
        <v>0</v>
      </c>
      <c r="K154" s="255">
        <v>0</v>
      </c>
      <c r="L154" s="255">
        <v>0</v>
      </c>
    </row>
    <row r="155" spans="1:12" ht="13.5" thickBot="1">
      <c r="A155" s="254" t="s">
        <v>587</v>
      </c>
      <c r="B155" s="254" t="s">
        <v>559</v>
      </c>
      <c r="C155" s="255">
        <v>20000</v>
      </c>
      <c r="D155" s="256">
        <v>14271.42</v>
      </c>
      <c r="E155" s="256">
        <v>15676</v>
      </c>
      <c r="F155" s="255">
        <v>0</v>
      </c>
      <c r="G155" s="255">
        <v>0</v>
      </c>
      <c r="H155" s="255">
        <v>28</v>
      </c>
      <c r="I155" s="255">
        <v>0</v>
      </c>
      <c r="J155" s="255">
        <v>0</v>
      </c>
      <c r="K155" s="255">
        <v>28</v>
      </c>
      <c r="L155" s="255">
        <v>12</v>
      </c>
    </row>
    <row r="156" spans="1:12" ht="13.5" thickBot="1">
      <c r="A156" s="254" t="s">
        <v>588</v>
      </c>
      <c r="B156" s="254" t="s">
        <v>561</v>
      </c>
      <c r="C156" s="255">
        <v>21800</v>
      </c>
      <c r="D156" s="256">
        <v>19401.58</v>
      </c>
      <c r="E156" s="256">
        <v>19188.36</v>
      </c>
      <c r="F156" s="255">
        <v>-213.22</v>
      </c>
      <c r="G156" s="255">
        <v>0</v>
      </c>
      <c r="H156" s="255">
        <v>0</v>
      </c>
      <c r="I156" s="255">
        <v>0</v>
      </c>
      <c r="J156" s="255">
        <v>0</v>
      </c>
      <c r="K156" s="255">
        <v>-213.22</v>
      </c>
      <c r="L156" s="255">
        <v>76.3</v>
      </c>
    </row>
    <row r="157" spans="1:12" ht="13.5" thickBot="1">
      <c r="A157" s="254" t="s">
        <v>588</v>
      </c>
      <c r="B157" s="254" t="s">
        <v>559</v>
      </c>
      <c r="C157" s="255">
        <v>12000</v>
      </c>
      <c r="D157" s="256">
        <v>9707.33</v>
      </c>
      <c r="E157" s="256">
        <v>10562.4</v>
      </c>
      <c r="F157" s="255">
        <v>0</v>
      </c>
      <c r="G157" s="255">
        <v>0</v>
      </c>
      <c r="H157" s="255">
        <v>86.4</v>
      </c>
      <c r="I157" s="255">
        <v>0</v>
      </c>
      <c r="J157" s="255">
        <v>0</v>
      </c>
      <c r="K157" s="255">
        <v>86.4</v>
      </c>
      <c r="L157" s="255">
        <v>42</v>
      </c>
    </row>
    <row r="158" spans="1:12" ht="13.5" thickBot="1">
      <c r="A158" s="254" t="s">
        <v>589</v>
      </c>
      <c r="B158" s="254" t="s">
        <v>561</v>
      </c>
      <c r="C158" s="255">
        <v>182242</v>
      </c>
      <c r="D158" s="256">
        <v>173357.02</v>
      </c>
      <c r="E158" s="256">
        <v>177248.57</v>
      </c>
      <c r="F158" s="256">
        <v>3891.55</v>
      </c>
      <c r="G158" s="255">
        <v>0</v>
      </c>
      <c r="H158" s="255">
        <v>0</v>
      </c>
      <c r="I158" s="255">
        <v>0</v>
      </c>
      <c r="J158" s="255">
        <v>0</v>
      </c>
      <c r="K158" s="256">
        <v>3891.55</v>
      </c>
      <c r="L158" s="255">
        <v>473.83</v>
      </c>
    </row>
    <row r="159" spans="1:12" ht="13.5" thickBot="1">
      <c r="A159" s="257" t="s">
        <v>590</v>
      </c>
      <c r="B159" s="257">
        <v>46</v>
      </c>
      <c r="C159" s="254"/>
      <c r="D159" s="258">
        <v>1146719.75</v>
      </c>
      <c r="E159" s="258">
        <v>973206.87</v>
      </c>
      <c r="F159" s="258">
        <v>-36760.15</v>
      </c>
      <c r="G159" s="259">
        <v>0</v>
      </c>
      <c r="H159" s="258">
        <v>-1989.26</v>
      </c>
      <c r="I159" s="259">
        <v>0</v>
      </c>
      <c r="J159" s="259">
        <v>0</v>
      </c>
      <c r="K159" s="258">
        <v>-38749.41</v>
      </c>
      <c r="L159" s="258">
        <v>-1725.5</v>
      </c>
    </row>
    <row r="160" spans="1:12" ht="13.5" thickBot="1">
      <c r="A160" s="342" t="s">
        <v>487</v>
      </c>
      <c r="B160" s="343"/>
      <c r="C160" s="343"/>
      <c r="D160" s="343"/>
      <c r="E160" s="343"/>
      <c r="F160" s="343"/>
      <c r="G160" s="343"/>
      <c r="H160" s="343"/>
      <c r="I160" s="343"/>
      <c r="J160" s="343"/>
      <c r="K160" s="343"/>
      <c r="L160" s="344"/>
    </row>
    <row r="161" spans="1:12" ht="13.5" thickBot="1">
      <c r="A161" s="254" t="s">
        <v>558</v>
      </c>
      <c r="B161" s="254" t="s">
        <v>559</v>
      </c>
      <c r="C161" s="255">
        <v>28971</v>
      </c>
      <c r="D161" s="256">
        <v>49302.12</v>
      </c>
      <c r="E161" s="256">
        <v>5710.18</v>
      </c>
      <c r="F161" s="255">
        <v>0</v>
      </c>
      <c r="G161" s="255">
        <v>0</v>
      </c>
      <c r="H161" s="256">
        <v>-1900.5</v>
      </c>
      <c r="I161" s="255">
        <v>0</v>
      </c>
      <c r="J161" s="255">
        <v>0</v>
      </c>
      <c r="K161" s="256">
        <v>-1900.5</v>
      </c>
      <c r="L161" s="255">
        <v>0</v>
      </c>
    </row>
    <row r="162" spans="1:12" ht="13.5" thickBot="1">
      <c r="A162" s="254" t="s">
        <v>560</v>
      </c>
      <c r="B162" s="254" t="s">
        <v>559</v>
      </c>
      <c r="C162" s="255">
        <v>41540</v>
      </c>
      <c r="D162" s="256">
        <v>60663.12</v>
      </c>
      <c r="E162" s="256">
        <v>3829.99</v>
      </c>
      <c r="F162" s="255">
        <v>0</v>
      </c>
      <c r="G162" s="255">
        <v>0</v>
      </c>
      <c r="H162" s="255">
        <v>-29.08</v>
      </c>
      <c r="I162" s="255">
        <v>0</v>
      </c>
      <c r="J162" s="255">
        <v>0</v>
      </c>
      <c r="K162" s="255">
        <v>-29.08</v>
      </c>
      <c r="L162" s="255">
        <v>-290.78</v>
      </c>
    </row>
    <row r="163" spans="1:12" ht="13.5" thickBot="1">
      <c r="A163" s="254" t="s">
        <v>560</v>
      </c>
      <c r="B163" s="254" t="s">
        <v>561</v>
      </c>
      <c r="C163" s="255">
        <v>7815</v>
      </c>
      <c r="D163" s="256">
        <v>6394.47</v>
      </c>
      <c r="E163" s="255">
        <v>720.54</v>
      </c>
      <c r="F163" s="256">
        <v>-5673.93</v>
      </c>
      <c r="G163" s="255">
        <v>0</v>
      </c>
      <c r="H163" s="255">
        <v>0</v>
      </c>
      <c r="I163" s="255">
        <v>0</v>
      </c>
      <c r="J163" s="255">
        <v>0</v>
      </c>
      <c r="K163" s="256">
        <v>-5673.93</v>
      </c>
      <c r="L163" s="255">
        <v>-54.71</v>
      </c>
    </row>
    <row r="164" spans="1:12" ht="13.5" thickBot="1">
      <c r="A164" s="254" t="s">
        <v>562</v>
      </c>
      <c r="B164" s="254" t="s">
        <v>559</v>
      </c>
      <c r="C164" s="255">
        <v>15723</v>
      </c>
      <c r="D164" s="256">
        <v>24016.8</v>
      </c>
      <c r="E164" s="256">
        <v>3144.6</v>
      </c>
      <c r="F164" s="255">
        <v>0</v>
      </c>
      <c r="G164" s="255">
        <v>0</v>
      </c>
      <c r="H164" s="256">
        <v>-1132.06</v>
      </c>
      <c r="I164" s="255">
        <v>0</v>
      </c>
      <c r="J164" s="255">
        <v>0</v>
      </c>
      <c r="K164" s="256">
        <v>-1132.06</v>
      </c>
      <c r="L164" s="255">
        <v>0</v>
      </c>
    </row>
    <row r="165" spans="1:12" ht="13.5" thickBot="1">
      <c r="A165" s="254" t="s">
        <v>563</v>
      </c>
      <c r="B165" s="254" t="s">
        <v>559</v>
      </c>
      <c r="C165" s="255">
        <v>30499</v>
      </c>
      <c r="D165" s="256">
        <v>46768.75</v>
      </c>
      <c r="E165" s="256">
        <v>3766.63</v>
      </c>
      <c r="F165" s="255">
        <v>0</v>
      </c>
      <c r="G165" s="255">
        <v>0</v>
      </c>
      <c r="H165" s="255">
        <v>-173.84</v>
      </c>
      <c r="I165" s="255">
        <v>0</v>
      </c>
      <c r="J165" s="255">
        <v>0</v>
      </c>
      <c r="K165" s="255">
        <v>-173.84</v>
      </c>
      <c r="L165" s="255">
        <v>0</v>
      </c>
    </row>
    <row r="166" spans="1:12" ht="13.5" thickBot="1">
      <c r="A166" s="254" t="s">
        <v>563</v>
      </c>
      <c r="B166" s="254" t="s">
        <v>561</v>
      </c>
      <c r="C166" s="255">
        <v>1708</v>
      </c>
      <c r="D166" s="256">
        <v>1587.8</v>
      </c>
      <c r="E166" s="255">
        <v>210.94</v>
      </c>
      <c r="F166" s="256">
        <v>-1376.86</v>
      </c>
      <c r="G166" s="255">
        <v>0</v>
      </c>
      <c r="H166" s="255">
        <v>0</v>
      </c>
      <c r="I166" s="255">
        <v>0</v>
      </c>
      <c r="J166" s="255">
        <v>0</v>
      </c>
      <c r="K166" s="256">
        <v>-1376.86</v>
      </c>
      <c r="L166" s="255">
        <v>0</v>
      </c>
    </row>
    <row r="167" spans="1:12" ht="13.5" thickBot="1">
      <c r="A167" s="254" t="s">
        <v>564</v>
      </c>
      <c r="B167" s="254" t="s">
        <v>559</v>
      </c>
      <c r="C167" s="255">
        <v>17198</v>
      </c>
      <c r="D167" s="256">
        <v>28692.21</v>
      </c>
      <c r="E167" s="256">
        <v>4990.86</v>
      </c>
      <c r="F167" s="255">
        <v>0</v>
      </c>
      <c r="G167" s="255">
        <v>0</v>
      </c>
      <c r="H167" s="256">
        <v>-2514.35</v>
      </c>
      <c r="I167" s="255">
        <v>0</v>
      </c>
      <c r="J167" s="255">
        <v>0</v>
      </c>
      <c r="K167" s="256">
        <v>-2514.35</v>
      </c>
      <c r="L167" s="255">
        <v>6.88</v>
      </c>
    </row>
    <row r="168" spans="1:12" ht="13.5" thickBot="1">
      <c r="A168" s="254" t="s">
        <v>564</v>
      </c>
      <c r="B168" s="254" t="s">
        <v>561</v>
      </c>
      <c r="C168" s="255">
        <v>1000</v>
      </c>
      <c r="D168" s="256">
        <v>1055.25</v>
      </c>
      <c r="E168" s="255">
        <v>290.2</v>
      </c>
      <c r="F168" s="255">
        <v>-765.05</v>
      </c>
      <c r="G168" s="255">
        <v>0</v>
      </c>
      <c r="H168" s="255">
        <v>0</v>
      </c>
      <c r="I168" s="255">
        <v>0</v>
      </c>
      <c r="J168" s="255">
        <v>0</v>
      </c>
      <c r="K168" s="255">
        <v>-765.05</v>
      </c>
      <c r="L168" s="255">
        <v>0.4</v>
      </c>
    </row>
    <row r="169" spans="1:12" ht="13.5" thickBot="1">
      <c r="A169" s="254" t="s">
        <v>565</v>
      </c>
      <c r="B169" s="254" t="s">
        <v>559</v>
      </c>
      <c r="C169" s="255">
        <v>10000</v>
      </c>
      <c r="D169" s="256">
        <v>7780</v>
      </c>
      <c r="E169" s="256">
        <v>2065</v>
      </c>
      <c r="F169" s="255">
        <v>0</v>
      </c>
      <c r="G169" s="255">
        <v>0</v>
      </c>
      <c r="H169" s="255">
        <v>-185</v>
      </c>
      <c r="I169" s="255">
        <v>0</v>
      </c>
      <c r="J169" s="255">
        <v>0</v>
      </c>
      <c r="K169" s="255">
        <v>-185</v>
      </c>
      <c r="L169" s="255">
        <v>0</v>
      </c>
    </row>
    <row r="170" spans="1:12" ht="13.5" thickBot="1">
      <c r="A170" s="254" t="s">
        <v>565</v>
      </c>
      <c r="B170" s="254" t="s">
        <v>561</v>
      </c>
      <c r="C170" s="255">
        <v>14511</v>
      </c>
      <c r="D170" s="256">
        <v>13684.76</v>
      </c>
      <c r="E170" s="256">
        <v>2996.52</v>
      </c>
      <c r="F170" s="256">
        <v>-10688.24</v>
      </c>
      <c r="G170" s="255">
        <v>0</v>
      </c>
      <c r="H170" s="255">
        <v>0</v>
      </c>
      <c r="I170" s="255">
        <v>0</v>
      </c>
      <c r="J170" s="255">
        <v>0</v>
      </c>
      <c r="K170" s="256">
        <v>-10688.24</v>
      </c>
      <c r="L170" s="255">
        <v>0</v>
      </c>
    </row>
    <row r="171" spans="1:12" ht="13.5" thickBot="1">
      <c r="A171" s="254" t="s">
        <v>566</v>
      </c>
      <c r="B171" s="254" t="s">
        <v>559</v>
      </c>
      <c r="C171" s="255">
        <v>40723</v>
      </c>
      <c r="D171" s="256">
        <v>31540.41</v>
      </c>
      <c r="E171" s="256">
        <v>14037.22</v>
      </c>
      <c r="F171" s="255">
        <v>0</v>
      </c>
      <c r="G171" s="255">
        <v>0</v>
      </c>
      <c r="H171" s="255">
        <v>-651.57</v>
      </c>
      <c r="I171" s="255">
        <v>0</v>
      </c>
      <c r="J171" s="255">
        <v>0</v>
      </c>
      <c r="K171" s="255">
        <v>-651.57</v>
      </c>
      <c r="L171" s="255">
        <v>0</v>
      </c>
    </row>
    <row r="172" spans="1:12" ht="13.5" thickBot="1">
      <c r="A172" s="254" t="s">
        <v>566</v>
      </c>
      <c r="B172" s="254" t="s">
        <v>561</v>
      </c>
      <c r="C172" s="255">
        <v>1000</v>
      </c>
      <c r="D172" s="256">
        <v>1618.05</v>
      </c>
      <c r="E172" s="255">
        <v>344.7</v>
      </c>
      <c r="F172" s="256">
        <v>-1273.35</v>
      </c>
      <c r="G172" s="255">
        <v>0</v>
      </c>
      <c r="H172" s="255">
        <v>0</v>
      </c>
      <c r="I172" s="255">
        <v>0</v>
      </c>
      <c r="J172" s="255">
        <v>0</v>
      </c>
      <c r="K172" s="256">
        <v>-1273.35</v>
      </c>
      <c r="L172" s="255">
        <v>0</v>
      </c>
    </row>
    <row r="173" spans="1:12" ht="13.5" thickBot="1">
      <c r="A173" s="254" t="s">
        <v>567</v>
      </c>
      <c r="B173" s="254" t="s">
        <v>559</v>
      </c>
      <c r="C173" s="255">
        <v>13000</v>
      </c>
      <c r="D173" s="256">
        <v>11744</v>
      </c>
      <c r="E173" s="256">
        <v>2476.5</v>
      </c>
      <c r="F173" s="255">
        <v>0</v>
      </c>
      <c r="G173" s="255">
        <v>0</v>
      </c>
      <c r="H173" s="255">
        <v>-143</v>
      </c>
      <c r="I173" s="255">
        <v>0</v>
      </c>
      <c r="J173" s="255">
        <v>0</v>
      </c>
      <c r="K173" s="255">
        <v>-143</v>
      </c>
      <c r="L173" s="255">
        <v>10.4</v>
      </c>
    </row>
    <row r="174" spans="1:12" ht="13.5" thickBot="1">
      <c r="A174" s="254" t="s">
        <v>567</v>
      </c>
      <c r="B174" s="254" t="s">
        <v>561</v>
      </c>
      <c r="C174" s="255">
        <v>5258</v>
      </c>
      <c r="D174" s="256">
        <v>4586.95</v>
      </c>
      <c r="E174" s="256">
        <v>1001.65</v>
      </c>
      <c r="F174" s="256">
        <v>-3585.3</v>
      </c>
      <c r="G174" s="255">
        <v>0</v>
      </c>
      <c r="H174" s="255">
        <v>0</v>
      </c>
      <c r="I174" s="255">
        <v>0</v>
      </c>
      <c r="J174" s="255">
        <v>0</v>
      </c>
      <c r="K174" s="256">
        <v>-3585.3</v>
      </c>
      <c r="L174" s="255">
        <v>4.21</v>
      </c>
    </row>
    <row r="175" spans="1:12" ht="13.5" thickBot="1">
      <c r="A175" s="254" t="s">
        <v>568</v>
      </c>
      <c r="B175" s="254" t="s">
        <v>561</v>
      </c>
      <c r="C175" s="255">
        <v>2000</v>
      </c>
      <c r="D175" s="256">
        <v>1407</v>
      </c>
      <c r="E175" s="255">
        <v>0</v>
      </c>
      <c r="F175" s="256">
        <v>-1407</v>
      </c>
      <c r="G175" s="255">
        <v>0</v>
      </c>
      <c r="H175" s="255">
        <v>0</v>
      </c>
      <c r="I175" s="255">
        <v>0</v>
      </c>
      <c r="J175" s="255">
        <v>0</v>
      </c>
      <c r="K175" s="256">
        <v>-1407</v>
      </c>
      <c r="L175" s="255">
        <v>0</v>
      </c>
    </row>
    <row r="176" spans="1:12" ht="13.5" thickBot="1">
      <c r="A176" s="254" t="s">
        <v>569</v>
      </c>
      <c r="B176" s="254" t="s">
        <v>561</v>
      </c>
      <c r="C176" s="255">
        <v>10519</v>
      </c>
      <c r="D176" s="256">
        <v>32854.92</v>
      </c>
      <c r="E176" s="256">
        <v>6846.82</v>
      </c>
      <c r="F176" s="256">
        <v>-26008.1</v>
      </c>
      <c r="G176" s="255">
        <v>0</v>
      </c>
      <c r="H176" s="255">
        <v>0</v>
      </c>
      <c r="I176" s="255">
        <v>0</v>
      </c>
      <c r="J176" s="255">
        <v>0</v>
      </c>
      <c r="K176" s="256">
        <v>-26008.1</v>
      </c>
      <c r="L176" s="255">
        <v>815.23</v>
      </c>
    </row>
    <row r="177" spans="1:12" ht="13.5" thickBot="1">
      <c r="A177" s="254" t="s">
        <v>570</v>
      </c>
      <c r="B177" s="254" t="s">
        <v>559</v>
      </c>
      <c r="C177" s="255">
        <v>2000</v>
      </c>
      <c r="D177" s="256">
        <v>2579.12</v>
      </c>
      <c r="E177" s="256">
        <v>2249.6</v>
      </c>
      <c r="F177" s="255">
        <v>0</v>
      </c>
      <c r="G177" s="255">
        <v>0</v>
      </c>
      <c r="H177" s="255">
        <v>295</v>
      </c>
      <c r="I177" s="255">
        <v>0</v>
      </c>
      <c r="J177" s="255">
        <v>0</v>
      </c>
      <c r="K177" s="255">
        <v>295</v>
      </c>
      <c r="L177" s="255">
        <v>0</v>
      </c>
    </row>
    <row r="178" spans="1:12" ht="13.5" thickBot="1">
      <c r="A178" s="254" t="s">
        <v>571</v>
      </c>
      <c r="B178" s="254" t="s">
        <v>559</v>
      </c>
      <c r="C178" s="255">
        <v>1714</v>
      </c>
      <c r="D178" s="256">
        <v>1776.06</v>
      </c>
      <c r="E178" s="256">
        <v>1300.75</v>
      </c>
      <c r="F178" s="255">
        <v>0</v>
      </c>
      <c r="G178" s="255">
        <v>0</v>
      </c>
      <c r="H178" s="255">
        <v>392.33</v>
      </c>
      <c r="I178" s="255">
        <v>0</v>
      </c>
      <c r="J178" s="255">
        <v>0</v>
      </c>
      <c r="K178" s="255">
        <v>392.33</v>
      </c>
      <c r="L178" s="255">
        <v>0</v>
      </c>
    </row>
    <row r="179" spans="1:12" ht="13.5" thickBot="1">
      <c r="A179" s="254" t="s">
        <v>572</v>
      </c>
      <c r="B179" s="254" t="s">
        <v>561</v>
      </c>
      <c r="C179" s="255">
        <v>21</v>
      </c>
      <c r="D179" s="256">
        <v>52617.79</v>
      </c>
      <c r="E179" s="256">
        <v>25214.7</v>
      </c>
      <c r="F179" s="256">
        <v>-27403.09</v>
      </c>
      <c r="G179" s="255">
        <v>0</v>
      </c>
      <c r="H179" s="255">
        <v>0</v>
      </c>
      <c r="I179" s="255">
        <v>0</v>
      </c>
      <c r="J179" s="255">
        <v>0</v>
      </c>
      <c r="K179" s="256">
        <v>-27403.09</v>
      </c>
      <c r="L179" s="256">
        <v>-1500.52</v>
      </c>
    </row>
    <row r="180" spans="1:12" ht="13.5" thickBot="1">
      <c r="A180" s="254" t="s">
        <v>573</v>
      </c>
      <c r="B180" s="254" t="s">
        <v>559</v>
      </c>
      <c r="C180" s="255">
        <v>37883</v>
      </c>
      <c r="D180" s="256">
        <v>19473.43</v>
      </c>
      <c r="E180" s="256">
        <v>1041.78</v>
      </c>
      <c r="F180" s="255">
        <v>0</v>
      </c>
      <c r="G180" s="255">
        <v>0</v>
      </c>
      <c r="H180" s="255">
        <v>-22.73</v>
      </c>
      <c r="I180" s="255">
        <v>0</v>
      </c>
      <c r="J180" s="255">
        <v>0</v>
      </c>
      <c r="K180" s="255">
        <v>-22.73</v>
      </c>
      <c r="L180" s="255">
        <v>7.57</v>
      </c>
    </row>
    <row r="181" spans="1:12" ht="13.5" thickBot="1">
      <c r="A181" s="254" t="s">
        <v>574</v>
      </c>
      <c r="B181" s="254" t="s">
        <v>559</v>
      </c>
      <c r="C181" s="255">
        <v>12395</v>
      </c>
      <c r="D181" s="256">
        <v>4410.5</v>
      </c>
      <c r="E181" s="255">
        <v>81.81</v>
      </c>
      <c r="F181" s="255">
        <v>0</v>
      </c>
      <c r="G181" s="255">
        <v>0</v>
      </c>
      <c r="H181" s="255">
        <v>4.96</v>
      </c>
      <c r="I181" s="255">
        <v>0</v>
      </c>
      <c r="J181" s="255">
        <v>0</v>
      </c>
      <c r="K181" s="255">
        <v>4.96</v>
      </c>
      <c r="L181" s="255">
        <v>2.48</v>
      </c>
    </row>
    <row r="182" spans="1:12" ht="13.5" thickBot="1">
      <c r="A182" s="254" t="s">
        <v>574</v>
      </c>
      <c r="B182" s="254" t="s">
        <v>561</v>
      </c>
      <c r="C182" s="255">
        <v>16020</v>
      </c>
      <c r="D182" s="256">
        <v>7469.99</v>
      </c>
      <c r="E182" s="255">
        <v>105.73</v>
      </c>
      <c r="F182" s="256">
        <v>-7364.26</v>
      </c>
      <c r="G182" s="255">
        <v>0</v>
      </c>
      <c r="H182" s="255">
        <v>0</v>
      </c>
      <c r="I182" s="255">
        <v>0</v>
      </c>
      <c r="J182" s="255">
        <v>0</v>
      </c>
      <c r="K182" s="256">
        <v>-7364.26</v>
      </c>
      <c r="L182" s="255">
        <v>3.2</v>
      </c>
    </row>
    <row r="183" spans="1:12" ht="13.5" thickBot="1">
      <c r="A183" s="254" t="s">
        <v>575</v>
      </c>
      <c r="B183" s="254" t="s">
        <v>561</v>
      </c>
      <c r="C183" s="255">
        <v>23916</v>
      </c>
      <c r="D183" s="256">
        <v>18599.6</v>
      </c>
      <c r="E183" s="255">
        <v>731.83</v>
      </c>
      <c r="F183" s="256">
        <v>-17867.77</v>
      </c>
      <c r="G183" s="255">
        <v>0</v>
      </c>
      <c r="H183" s="255">
        <v>0</v>
      </c>
      <c r="I183" s="255">
        <v>0</v>
      </c>
      <c r="J183" s="255">
        <v>0</v>
      </c>
      <c r="K183" s="256">
        <v>-17867.77</v>
      </c>
      <c r="L183" s="255">
        <v>-4.78</v>
      </c>
    </row>
    <row r="184" spans="1:12" ht="13.5" thickBot="1">
      <c r="A184" s="254" t="s">
        <v>575</v>
      </c>
      <c r="B184" s="254" t="s">
        <v>559</v>
      </c>
      <c r="C184" s="255">
        <v>10000</v>
      </c>
      <c r="D184" s="256">
        <v>2365</v>
      </c>
      <c r="E184" s="255">
        <v>306</v>
      </c>
      <c r="F184" s="255">
        <v>0</v>
      </c>
      <c r="G184" s="255">
        <v>0</v>
      </c>
      <c r="H184" s="255">
        <v>33</v>
      </c>
      <c r="I184" s="255">
        <v>0</v>
      </c>
      <c r="J184" s="255">
        <v>0</v>
      </c>
      <c r="K184" s="255">
        <v>33</v>
      </c>
      <c r="L184" s="255">
        <v>-2</v>
      </c>
    </row>
    <row r="185" spans="1:12" ht="13.5" thickBot="1">
      <c r="A185" s="254" t="s">
        <v>576</v>
      </c>
      <c r="B185" s="254" t="s">
        <v>559</v>
      </c>
      <c r="C185" s="255">
        <v>85000</v>
      </c>
      <c r="D185" s="256">
        <v>91953.14</v>
      </c>
      <c r="E185" s="256">
        <v>87652</v>
      </c>
      <c r="F185" s="255">
        <v>0</v>
      </c>
      <c r="G185" s="255">
        <v>0</v>
      </c>
      <c r="H185" s="256">
        <v>3502</v>
      </c>
      <c r="I185" s="255">
        <v>0</v>
      </c>
      <c r="J185" s="255">
        <v>0</v>
      </c>
      <c r="K185" s="256">
        <v>3502</v>
      </c>
      <c r="L185" s="255">
        <v>501.5</v>
      </c>
    </row>
    <row r="186" spans="1:12" ht="13.5" thickBot="1">
      <c r="A186" s="254" t="s">
        <v>576</v>
      </c>
      <c r="B186" s="254" t="s">
        <v>561</v>
      </c>
      <c r="C186" s="255">
        <v>208143</v>
      </c>
      <c r="D186" s="256">
        <v>215884.58</v>
      </c>
      <c r="E186" s="256">
        <v>214637.06</v>
      </c>
      <c r="F186" s="256">
        <v>-1247.52</v>
      </c>
      <c r="G186" s="255">
        <v>0</v>
      </c>
      <c r="H186" s="255">
        <v>0</v>
      </c>
      <c r="I186" s="255">
        <v>0</v>
      </c>
      <c r="J186" s="255">
        <v>0</v>
      </c>
      <c r="K186" s="256">
        <v>-1247.52</v>
      </c>
      <c r="L186" s="255">
        <v>-306.99</v>
      </c>
    </row>
    <row r="187" spans="1:12" ht="13.5" thickBot="1">
      <c r="A187" s="342" t="s">
        <v>130</v>
      </c>
      <c r="B187" s="343"/>
      <c r="C187" s="343"/>
      <c r="D187" s="343"/>
      <c r="E187" s="343"/>
      <c r="F187" s="343"/>
      <c r="G187" s="343"/>
      <c r="H187" s="343"/>
      <c r="I187" s="343"/>
      <c r="J187" s="343"/>
      <c r="K187" s="343"/>
      <c r="L187" s="344"/>
    </row>
    <row r="188" spans="1:12" ht="13.5" thickBot="1">
      <c r="A188" s="254" t="s">
        <v>577</v>
      </c>
      <c r="B188" s="254" t="s">
        <v>559</v>
      </c>
      <c r="C188" s="255">
        <v>20000</v>
      </c>
      <c r="D188" s="256">
        <v>1879.06</v>
      </c>
      <c r="E188" s="256">
        <v>2010</v>
      </c>
      <c r="F188" s="255">
        <v>0</v>
      </c>
      <c r="G188" s="255">
        <v>0</v>
      </c>
      <c r="H188" s="255">
        <v>-130.93</v>
      </c>
      <c r="I188" s="255">
        <v>0</v>
      </c>
      <c r="J188" s="255">
        <v>0</v>
      </c>
      <c r="K188" s="255">
        <v>-130.93</v>
      </c>
      <c r="L188" s="255">
        <v>8</v>
      </c>
    </row>
    <row r="189" spans="1:12" ht="13.5" thickBot="1">
      <c r="A189" s="254" t="s">
        <v>578</v>
      </c>
      <c r="B189" s="254" t="s">
        <v>559</v>
      </c>
      <c r="C189" s="255">
        <v>20266</v>
      </c>
      <c r="D189" s="256">
        <v>4463.2</v>
      </c>
      <c r="E189" s="256">
        <v>6049.4</v>
      </c>
      <c r="F189" s="255">
        <v>0</v>
      </c>
      <c r="G189" s="255">
        <v>0</v>
      </c>
      <c r="H189" s="255">
        <v>0</v>
      </c>
      <c r="I189" s="255">
        <v>0</v>
      </c>
      <c r="J189" s="255">
        <v>0</v>
      </c>
      <c r="K189" s="255">
        <v>0</v>
      </c>
      <c r="L189" s="255">
        <v>0</v>
      </c>
    </row>
    <row r="190" spans="1:12" ht="13.5" thickBot="1">
      <c r="A190" s="254" t="s">
        <v>578</v>
      </c>
      <c r="B190" s="254" t="s">
        <v>561</v>
      </c>
      <c r="C190" s="255">
        <v>42000</v>
      </c>
      <c r="D190" s="256">
        <v>4990.81</v>
      </c>
      <c r="E190" s="256">
        <v>12537</v>
      </c>
      <c r="F190" s="256">
        <v>7546.19</v>
      </c>
      <c r="G190" s="255">
        <v>0</v>
      </c>
      <c r="H190" s="255">
        <v>0</v>
      </c>
      <c r="I190" s="255">
        <v>0</v>
      </c>
      <c r="J190" s="255">
        <v>0</v>
      </c>
      <c r="K190" s="256">
        <v>7546.19</v>
      </c>
      <c r="L190" s="255">
        <v>0</v>
      </c>
    </row>
    <row r="191" spans="1:12" ht="13.5" thickBot="1">
      <c r="A191" s="254" t="s">
        <v>579</v>
      </c>
      <c r="B191" s="254" t="s">
        <v>559</v>
      </c>
      <c r="C191" s="255">
        <v>23000</v>
      </c>
      <c r="D191" s="256">
        <v>5556.97</v>
      </c>
      <c r="E191" s="256">
        <v>6886.2</v>
      </c>
      <c r="F191" s="255">
        <v>0</v>
      </c>
      <c r="G191" s="255">
        <v>0</v>
      </c>
      <c r="H191" s="255">
        <v>0</v>
      </c>
      <c r="I191" s="255">
        <v>0</v>
      </c>
      <c r="J191" s="255">
        <v>0</v>
      </c>
      <c r="K191" s="255">
        <v>0</v>
      </c>
      <c r="L191" s="255">
        <v>0</v>
      </c>
    </row>
    <row r="192" spans="1:12" ht="13.5" thickBot="1">
      <c r="A192" s="254" t="s">
        <v>579</v>
      </c>
      <c r="B192" s="254" t="s">
        <v>561</v>
      </c>
      <c r="C192" s="255">
        <v>42000</v>
      </c>
      <c r="D192" s="256">
        <v>4741.9</v>
      </c>
      <c r="E192" s="256">
        <v>12574.8</v>
      </c>
      <c r="F192" s="256">
        <v>7832.9</v>
      </c>
      <c r="G192" s="255">
        <v>0</v>
      </c>
      <c r="H192" s="255">
        <v>0</v>
      </c>
      <c r="I192" s="255">
        <v>0</v>
      </c>
      <c r="J192" s="255">
        <v>0</v>
      </c>
      <c r="K192" s="256">
        <v>7832.9</v>
      </c>
      <c r="L192" s="255">
        <v>0</v>
      </c>
    </row>
    <row r="193" spans="1:12" ht="13.5" thickBot="1">
      <c r="A193" s="254" t="s">
        <v>580</v>
      </c>
      <c r="B193" s="254" t="s">
        <v>561</v>
      </c>
      <c r="C193" s="255">
        <v>42000</v>
      </c>
      <c r="D193" s="256">
        <v>4762.78</v>
      </c>
      <c r="E193" s="256">
        <v>12537</v>
      </c>
      <c r="F193" s="256">
        <v>7774.22</v>
      </c>
      <c r="G193" s="255">
        <v>0</v>
      </c>
      <c r="H193" s="255">
        <v>0</v>
      </c>
      <c r="I193" s="255">
        <v>0</v>
      </c>
      <c r="J193" s="255">
        <v>0</v>
      </c>
      <c r="K193" s="256">
        <v>7774.22</v>
      </c>
      <c r="L193" s="255">
        <v>0</v>
      </c>
    </row>
    <row r="194" spans="1:12" ht="13.5" thickBot="1">
      <c r="A194" s="254" t="s">
        <v>580</v>
      </c>
      <c r="B194" s="254" t="s">
        <v>559</v>
      </c>
      <c r="C194" s="255">
        <v>61000</v>
      </c>
      <c r="D194" s="256">
        <v>14543.06</v>
      </c>
      <c r="E194" s="256">
        <v>18208.5</v>
      </c>
      <c r="F194" s="255">
        <v>0</v>
      </c>
      <c r="G194" s="255">
        <v>0</v>
      </c>
      <c r="H194" s="255">
        <v>0</v>
      </c>
      <c r="I194" s="255">
        <v>0</v>
      </c>
      <c r="J194" s="255">
        <v>0</v>
      </c>
      <c r="K194" s="255">
        <v>0</v>
      </c>
      <c r="L194" s="255">
        <v>0</v>
      </c>
    </row>
    <row r="195" spans="1:12" ht="13.5" thickBot="1">
      <c r="A195" s="254" t="s">
        <v>581</v>
      </c>
      <c r="B195" s="254" t="s">
        <v>559</v>
      </c>
      <c r="C195" s="255">
        <v>5000</v>
      </c>
      <c r="D195" s="256">
        <v>1574.56</v>
      </c>
      <c r="E195" s="256">
        <v>1984</v>
      </c>
      <c r="F195" s="255">
        <v>0</v>
      </c>
      <c r="G195" s="255">
        <v>0</v>
      </c>
      <c r="H195" s="255">
        <v>4</v>
      </c>
      <c r="I195" s="255">
        <v>0</v>
      </c>
      <c r="J195" s="255">
        <v>0</v>
      </c>
      <c r="K195" s="255">
        <v>4</v>
      </c>
      <c r="L195" s="255">
        <v>4</v>
      </c>
    </row>
    <row r="196" spans="1:12" ht="13.5" thickBot="1">
      <c r="A196" s="254" t="s">
        <v>581</v>
      </c>
      <c r="B196" s="254" t="s">
        <v>561</v>
      </c>
      <c r="C196" s="255">
        <v>57000</v>
      </c>
      <c r="D196" s="256">
        <v>9046.13</v>
      </c>
      <c r="E196" s="256">
        <v>22617.6</v>
      </c>
      <c r="F196" s="256">
        <v>13571.47</v>
      </c>
      <c r="G196" s="255">
        <v>0</v>
      </c>
      <c r="H196" s="255">
        <v>0</v>
      </c>
      <c r="I196" s="255">
        <v>0</v>
      </c>
      <c r="J196" s="255">
        <v>0</v>
      </c>
      <c r="K196" s="256">
        <v>13571.47</v>
      </c>
      <c r="L196" s="255">
        <v>45.6</v>
      </c>
    </row>
    <row r="197" spans="1:12" ht="13.5" thickBot="1">
      <c r="A197" s="254" t="s">
        <v>582</v>
      </c>
      <c r="B197" s="254" t="s">
        <v>561</v>
      </c>
      <c r="C197" s="255">
        <v>60000</v>
      </c>
      <c r="D197" s="256">
        <v>15537.04</v>
      </c>
      <c r="E197" s="256">
        <v>29670</v>
      </c>
      <c r="F197" s="256">
        <v>14132.96</v>
      </c>
      <c r="G197" s="255">
        <v>0</v>
      </c>
      <c r="H197" s="255">
        <v>0</v>
      </c>
      <c r="I197" s="255">
        <v>0</v>
      </c>
      <c r="J197" s="255">
        <v>0</v>
      </c>
      <c r="K197" s="256">
        <v>14132.96</v>
      </c>
      <c r="L197" s="255">
        <v>0</v>
      </c>
    </row>
    <row r="198" spans="1:12" ht="13.5" thickBot="1">
      <c r="A198" s="254" t="s">
        <v>582</v>
      </c>
      <c r="B198" s="254" t="s">
        <v>559</v>
      </c>
      <c r="C198" s="255">
        <v>145296</v>
      </c>
      <c r="D198" s="256">
        <v>52411.09</v>
      </c>
      <c r="E198" s="256">
        <v>71848.87</v>
      </c>
      <c r="F198" s="255">
        <v>0</v>
      </c>
      <c r="G198" s="255">
        <v>0</v>
      </c>
      <c r="H198" s="255">
        <v>653.83</v>
      </c>
      <c r="I198" s="255">
        <v>0</v>
      </c>
      <c r="J198" s="255">
        <v>0</v>
      </c>
      <c r="K198" s="255">
        <v>653.83</v>
      </c>
      <c r="L198" s="255">
        <v>0</v>
      </c>
    </row>
    <row r="199" spans="1:12" ht="13.5" thickBot="1">
      <c r="A199" s="254" t="s">
        <v>583</v>
      </c>
      <c r="B199" s="254" t="s">
        <v>561</v>
      </c>
      <c r="C199" s="255">
        <v>42500</v>
      </c>
      <c r="D199" s="256">
        <v>8650.36</v>
      </c>
      <c r="E199" s="256">
        <v>21016.25</v>
      </c>
      <c r="F199" s="256">
        <v>12365.89</v>
      </c>
      <c r="G199" s="255">
        <v>0</v>
      </c>
      <c r="H199" s="255">
        <v>0</v>
      </c>
      <c r="I199" s="255">
        <v>0</v>
      </c>
      <c r="J199" s="255">
        <v>0</v>
      </c>
      <c r="K199" s="256">
        <v>12365.89</v>
      </c>
      <c r="L199" s="255">
        <v>0</v>
      </c>
    </row>
    <row r="200" spans="1:12" ht="13.5" thickBot="1">
      <c r="A200" s="254" t="s">
        <v>583</v>
      </c>
      <c r="B200" s="254" t="s">
        <v>559</v>
      </c>
      <c r="C200" s="255">
        <v>324348</v>
      </c>
      <c r="D200" s="256">
        <v>112161.94</v>
      </c>
      <c r="E200" s="256">
        <v>160390.09</v>
      </c>
      <c r="F200" s="255">
        <v>0</v>
      </c>
      <c r="G200" s="255">
        <v>0</v>
      </c>
      <c r="H200" s="255">
        <v>-162.17</v>
      </c>
      <c r="I200" s="255">
        <v>0</v>
      </c>
      <c r="J200" s="255">
        <v>0</v>
      </c>
      <c r="K200" s="255">
        <v>-162.17</v>
      </c>
      <c r="L200" s="255">
        <v>0</v>
      </c>
    </row>
    <row r="201" spans="1:12" ht="13.5" thickBot="1">
      <c r="A201" s="254" t="s">
        <v>584</v>
      </c>
      <c r="B201" s="254" t="s">
        <v>559</v>
      </c>
      <c r="C201" s="255">
        <v>64000</v>
      </c>
      <c r="D201" s="256">
        <v>22107.52</v>
      </c>
      <c r="E201" s="256">
        <v>31577.6</v>
      </c>
      <c r="F201" s="255">
        <v>0</v>
      </c>
      <c r="G201" s="255">
        <v>0</v>
      </c>
      <c r="H201" s="255">
        <v>25.6</v>
      </c>
      <c r="I201" s="255">
        <v>0</v>
      </c>
      <c r="J201" s="255">
        <v>0</v>
      </c>
      <c r="K201" s="255">
        <v>25.6</v>
      </c>
      <c r="L201" s="255">
        <v>0</v>
      </c>
    </row>
    <row r="202" spans="1:12" ht="13.5" thickBot="1">
      <c r="A202" s="254" t="s">
        <v>585</v>
      </c>
      <c r="B202" s="254" t="s">
        <v>559</v>
      </c>
      <c r="C202" s="255">
        <v>99609</v>
      </c>
      <c r="D202" s="256">
        <v>47751.02</v>
      </c>
      <c r="E202" s="256">
        <v>58868.92</v>
      </c>
      <c r="F202" s="255">
        <v>0</v>
      </c>
      <c r="G202" s="255">
        <v>0</v>
      </c>
      <c r="H202" s="255">
        <v>239.06</v>
      </c>
      <c r="I202" s="255">
        <v>0</v>
      </c>
      <c r="J202" s="255">
        <v>0</v>
      </c>
      <c r="K202" s="255">
        <v>239.06</v>
      </c>
      <c r="L202" s="255">
        <v>-39.84</v>
      </c>
    </row>
    <row r="203" spans="1:12" ht="13.5" thickBot="1">
      <c r="A203" s="254" t="s">
        <v>586</v>
      </c>
      <c r="B203" s="254" t="s">
        <v>559</v>
      </c>
      <c r="C203" s="255">
        <v>144000</v>
      </c>
      <c r="D203" s="256">
        <v>82551.59</v>
      </c>
      <c r="E203" s="256">
        <v>98784</v>
      </c>
      <c r="F203" s="255">
        <v>0</v>
      </c>
      <c r="G203" s="255">
        <v>0</v>
      </c>
      <c r="H203" s="255">
        <v>0</v>
      </c>
      <c r="I203" s="255">
        <v>0</v>
      </c>
      <c r="J203" s="255">
        <v>0</v>
      </c>
      <c r="K203" s="255">
        <v>0</v>
      </c>
      <c r="L203" s="255">
        <v>0</v>
      </c>
    </row>
    <row r="204" spans="1:12" ht="13.5" thickBot="1">
      <c r="A204" s="254" t="s">
        <v>587</v>
      </c>
      <c r="B204" s="254" t="s">
        <v>559</v>
      </c>
      <c r="C204" s="255">
        <v>20000</v>
      </c>
      <c r="D204" s="256">
        <v>14271.42</v>
      </c>
      <c r="E204" s="256">
        <v>15680</v>
      </c>
      <c r="F204" s="255">
        <v>0</v>
      </c>
      <c r="G204" s="255">
        <v>0</v>
      </c>
      <c r="H204" s="255">
        <v>32</v>
      </c>
      <c r="I204" s="255">
        <v>0</v>
      </c>
      <c r="J204" s="255">
        <v>0</v>
      </c>
      <c r="K204" s="255">
        <v>32</v>
      </c>
      <c r="L204" s="255">
        <v>4</v>
      </c>
    </row>
    <row r="205" spans="1:12" ht="13.5" thickBot="1">
      <c r="A205" s="254" t="s">
        <v>588</v>
      </c>
      <c r="B205" s="254" t="s">
        <v>559</v>
      </c>
      <c r="C205" s="255">
        <v>12000</v>
      </c>
      <c r="D205" s="256">
        <v>9707.33</v>
      </c>
      <c r="E205" s="256">
        <v>10562.4</v>
      </c>
      <c r="F205" s="255">
        <v>0</v>
      </c>
      <c r="G205" s="255">
        <v>0</v>
      </c>
      <c r="H205" s="255">
        <v>86.4</v>
      </c>
      <c r="I205" s="255">
        <v>0</v>
      </c>
      <c r="J205" s="255">
        <v>0</v>
      </c>
      <c r="K205" s="255">
        <v>86.4</v>
      </c>
      <c r="L205" s="255">
        <v>0</v>
      </c>
    </row>
    <row r="206" spans="1:12" ht="13.5" thickBot="1">
      <c r="A206" s="254" t="s">
        <v>588</v>
      </c>
      <c r="B206" s="254" t="s">
        <v>561</v>
      </c>
      <c r="C206" s="255">
        <v>21800</v>
      </c>
      <c r="D206" s="256">
        <v>19401.58</v>
      </c>
      <c r="E206" s="256">
        <v>19188.36</v>
      </c>
      <c r="F206" s="255">
        <v>-213.22</v>
      </c>
      <c r="G206" s="255">
        <v>0</v>
      </c>
      <c r="H206" s="255">
        <v>0</v>
      </c>
      <c r="I206" s="255">
        <v>0</v>
      </c>
      <c r="J206" s="255">
        <v>0</v>
      </c>
      <c r="K206" s="255">
        <v>-213.22</v>
      </c>
      <c r="L206" s="255">
        <v>0</v>
      </c>
    </row>
    <row r="207" spans="1:12" ht="13.5" thickBot="1">
      <c r="A207" s="254" t="s">
        <v>589</v>
      </c>
      <c r="B207" s="254" t="s">
        <v>561</v>
      </c>
      <c r="C207" s="255">
        <v>182242</v>
      </c>
      <c r="D207" s="256">
        <v>173357.02</v>
      </c>
      <c r="E207" s="256">
        <v>177685.95</v>
      </c>
      <c r="F207" s="256">
        <v>4328.93</v>
      </c>
      <c r="G207" s="255">
        <v>0</v>
      </c>
      <c r="H207" s="255">
        <v>0</v>
      </c>
      <c r="I207" s="255">
        <v>0</v>
      </c>
      <c r="J207" s="255">
        <v>0</v>
      </c>
      <c r="K207" s="256">
        <v>4328.93</v>
      </c>
      <c r="L207" s="255">
        <v>437.38</v>
      </c>
    </row>
    <row r="208" spans="1:12" ht="13.5" thickBot="1">
      <c r="A208" s="257" t="s">
        <v>590</v>
      </c>
      <c r="B208" s="257">
        <v>46</v>
      </c>
      <c r="C208" s="254"/>
      <c r="D208" s="258">
        <v>1350292.2</v>
      </c>
      <c r="E208" s="258">
        <v>1176430.55</v>
      </c>
      <c r="F208" s="258">
        <v>-37321.13</v>
      </c>
      <c r="G208" s="259">
        <v>0</v>
      </c>
      <c r="H208" s="258">
        <v>-1777.05</v>
      </c>
      <c r="I208" s="259">
        <v>0</v>
      </c>
      <c r="J208" s="259">
        <v>0</v>
      </c>
      <c r="K208" s="258">
        <v>-39098.18</v>
      </c>
      <c r="L208" s="259">
        <v>-348.77</v>
      </c>
    </row>
    <row r="209" spans="1:12" ht="13.5" thickBot="1">
      <c r="A209" s="342" t="s">
        <v>487</v>
      </c>
      <c r="B209" s="343"/>
      <c r="C209" s="343"/>
      <c r="D209" s="343"/>
      <c r="E209" s="343"/>
      <c r="F209" s="343"/>
      <c r="G209" s="343"/>
      <c r="H209" s="343"/>
      <c r="I209" s="343"/>
      <c r="J209" s="343"/>
      <c r="K209" s="343"/>
      <c r="L209" s="344"/>
    </row>
    <row r="210" spans="1:12" ht="13.5" thickBot="1">
      <c r="A210" s="254" t="s">
        <v>558</v>
      </c>
      <c r="B210" s="254" t="s">
        <v>559</v>
      </c>
      <c r="C210" s="255">
        <v>28971</v>
      </c>
      <c r="D210" s="256">
        <v>49302.12</v>
      </c>
      <c r="E210" s="256">
        <v>5562.43</v>
      </c>
      <c r="F210" s="255">
        <v>0</v>
      </c>
      <c r="G210" s="255">
        <v>0</v>
      </c>
      <c r="H210" s="256">
        <v>-2048.25</v>
      </c>
      <c r="I210" s="255">
        <v>0</v>
      </c>
      <c r="J210" s="255">
        <v>0</v>
      </c>
      <c r="K210" s="256">
        <v>-2048.25</v>
      </c>
      <c r="L210" s="255">
        <v>-147.75</v>
      </c>
    </row>
    <row r="211" spans="1:12" ht="13.5" thickBot="1">
      <c r="A211" s="254" t="s">
        <v>560</v>
      </c>
      <c r="B211" s="254" t="s">
        <v>559</v>
      </c>
      <c r="C211" s="255">
        <v>41540</v>
      </c>
      <c r="D211" s="256">
        <v>60663.12</v>
      </c>
      <c r="E211" s="256">
        <v>3701.21</v>
      </c>
      <c r="F211" s="255">
        <v>0</v>
      </c>
      <c r="G211" s="255">
        <v>0</v>
      </c>
      <c r="H211" s="255">
        <v>-157.86</v>
      </c>
      <c r="I211" s="255">
        <v>0</v>
      </c>
      <c r="J211" s="255">
        <v>0</v>
      </c>
      <c r="K211" s="255">
        <v>-157.86</v>
      </c>
      <c r="L211" s="255">
        <v>-128.78</v>
      </c>
    </row>
    <row r="212" spans="1:12" ht="13.5" thickBot="1">
      <c r="A212" s="254" t="s">
        <v>560</v>
      </c>
      <c r="B212" s="254" t="s">
        <v>561</v>
      </c>
      <c r="C212" s="255">
        <v>7815</v>
      </c>
      <c r="D212" s="256">
        <v>6394.47</v>
      </c>
      <c r="E212" s="255">
        <v>696.32</v>
      </c>
      <c r="F212" s="256">
        <v>-5698.15</v>
      </c>
      <c r="G212" s="255">
        <v>0</v>
      </c>
      <c r="H212" s="255">
        <v>0</v>
      </c>
      <c r="I212" s="255">
        <v>0</v>
      </c>
      <c r="J212" s="255">
        <v>0</v>
      </c>
      <c r="K212" s="256">
        <v>-5698.15</v>
      </c>
      <c r="L212" s="255">
        <v>-24.22</v>
      </c>
    </row>
    <row r="213" spans="1:12" ht="13.5" thickBot="1">
      <c r="A213" s="254" t="s">
        <v>562</v>
      </c>
      <c r="B213" s="254" t="s">
        <v>559</v>
      </c>
      <c r="C213" s="255">
        <v>15723</v>
      </c>
      <c r="D213" s="256">
        <v>24016.8</v>
      </c>
      <c r="E213" s="256">
        <v>3144.6</v>
      </c>
      <c r="F213" s="255">
        <v>0</v>
      </c>
      <c r="G213" s="255">
        <v>0</v>
      </c>
      <c r="H213" s="256">
        <v>-1132.06</v>
      </c>
      <c r="I213" s="255">
        <v>0</v>
      </c>
      <c r="J213" s="255">
        <v>0</v>
      </c>
      <c r="K213" s="256">
        <v>-1132.06</v>
      </c>
      <c r="L213" s="255">
        <v>0</v>
      </c>
    </row>
    <row r="214" spans="1:12" ht="13.5" thickBot="1">
      <c r="A214" s="254" t="s">
        <v>563</v>
      </c>
      <c r="B214" s="254" t="s">
        <v>559</v>
      </c>
      <c r="C214" s="255">
        <v>30499</v>
      </c>
      <c r="D214" s="256">
        <v>46768.75</v>
      </c>
      <c r="E214" s="256">
        <v>3769.68</v>
      </c>
      <c r="F214" s="255">
        <v>0</v>
      </c>
      <c r="G214" s="255">
        <v>0</v>
      </c>
      <c r="H214" s="255">
        <v>-170.79</v>
      </c>
      <c r="I214" s="255">
        <v>0</v>
      </c>
      <c r="J214" s="255">
        <v>0</v>
      </c>
      <c r="K214" s="255">
        <v>-170.79</v>
      </c>
      <c r="L214" s="255">
        <v>3.05</v>
      </c>
    </row>
    <row r="215" spans="1:12" ht="13.5" thickBot="1">
      <c r="A215" s="254" t="s">
        <v>563</v>
      </c>
      <c r="B215" s="254" t="s">
        <v>561</v>
      </c>
      <c r="C215" s="255">
        <v>1708</v>
      </c>
      <c r="D215" s="256">
        <v>1587.8</v>
      </c>
      <c r="E215" s="255">
        <v>211.11</v>
      </c>
      <c r="F215" s="256">
        <v>-1376.69</v>
      </c>
      <c r="G215" s="255">
        <v>0</v>
      </c>
      <c r="H215" s="255">
        <v>0</v>
      </c>
      <c r="I215" s="255">
        <v>0</v>
      </c>
      <c r="J215" s="255">
        <v>0</v>
      </c>
      <c r="K215" s="256">
        <v>-1376.69</v>
      </c>
      <c r="L215" s="255">
        <v>0.17</v>
      </c>
    </row>
    <row r="216" spans="1:12" ht="13.5" thickBot="1">
      <c r="A216" s="254" t="s">
        <v>564</v>
      </c>
      <c r="B216" s="254" t="s">
        <v>559</v>
      </c>
      <c r="C216" s="255">
        <v>17198</v>
      </c>
      <c r="D216" s="256">
        <v>28692.21</v>
      </c>
      <c r="E216" s="256">
        <v>5026.98</v>
      </c>
      <c r="F216" s="255">
        <v>0</v>
      </c>
      <c r="G216" s="255">
        <v>0</v>
      </c>
      <c r="H216" s="256">
        <v>-2478.23</v>
      </c>
      <c r="I216" s="255">
        <v>0</v>
      </c>
      <c r="J216" s="255">
        <v>0</v>
      </c>
      <c r="K216" s="256">
        <v>-2478.23</v>
      </c>
      <c r="L216" s="255">
        <v>36.12</v>
      </c>
    </row>
    <row r="217" spans="1:12" ht="13.5" thickBot="1">
      <c r="A217" s="254" t="s">
        <v>564</v>
      </c>
      <c r="B217" s="254" t="s">
        <v>561</v>
      </c>
      <c r="C217" s="255">
        <v>1000</v>
      </c>
      <c r="D217" s="256">
        <v>1055.25</v>
      </c>
      <c r="E217" s="255">
        <v>292.3</v>
      </c>
      <c r="F217" s="255">
        <v>-762.95</v>
      </c>
      <c r="G217" s="255">
        <v>0</v>
      </c>
      <c r="H217" s="255">
        <v>0</v>
      </c>
      <c r="I217" s="255">
        <v>0</v>
      </c>
      <c r="J217" s="255">
        <v>0</v>
      </c>
      <c r="K217" s="255">
        <v>-762.95</v>
      </c>
      <c r="L217" s="255">
        <v>2.1</v>
      </c>
    </row>
    <row r="218" spans="1:12" ht="13.5" thickBot="1">
      <c r="A218" s="254" t="s">
        <v>565</v>
      </c>
      <c r="B218" s="254" t="s">
        <v>559</v>
      </c>
      <c r="C218" s="255">
        <v>10000</v>
      </c>
      <c r="D218" s="256">
        <v>7780</v>
      </c>
      <c r="E218" s="256">
        <v>2065</v>
      </c>
      <c r="F218" s="255">
        <v>0</v>
      </c>
      <c r="G218" s="255">
        <v>0</v>
      </c>
      <c r="H218" s="255">
        <v>-185</v>
      </c>
      <c r="I218" s="255">
        <v>0</v>
      </c>
      <c r="J218" s="255">
        <v>0</v>
      </c>
      <c r="K218" s="255">
        <v>-185</v>
      </c>
      <c r="L218" s="255">
        <v>0</v>
      </c>
    </row>
    <row r="219" spans="1:12" ht="13.5" thickBot="1">
      <c r="A219" s="254" t="s">
        <v>565</v>
      </c>
      <c r="B219" s="254" t="s">
        <v>561</v>
      </c>
      <c r="C219" s="255">
        <v>14511</v>
      </c>
      <c r="D219" s="256">
        <v>13684.76</v>
      </c>
      <c r="E219" s="256">
        <v>2996.52</v>
      </c>
      <c r="F219" s="256">
        <v>-10688.24</v>
      </c>
      <c r="G219" s="255">
        <v>0</v>
      </c>
      <c r="H219" s="255">
        <v>0</v>
      </c>
      <c r="I219" s="255">
        <v>0</v>
      </c>
      <c r="J219" s="255">
        <v>0</v>
      </c>
      <c r="K219" s="256">
        <v>-10688.24</v>
      </c>
      <c r="L219" s="255">
        <v>0</v>
      </c>
    </row>
    <row r="220" spans="1:12" ht="13.5" thickBot="1">
      <c r="A220" s="254" t="s">
        <v>566</v>
      </c>
      <c r="B220" s="254" t="s">
        <v>559</v>
      </c>
      <c r="C220" s="255">
        <v>40723</v>
      </c>
      <c r="D220" s="256">
        <v>31540.41</v>
      </c>
      <c r="E220" s="256">
        <v>13695.14</v>
      </c>
      <c r="F220" s="255">
        <v>0</v>
      </c>
      <c r="G220" s="255">
        <v>0</v>
      </c>
      <c r="H220" s="255">
        <v>-993.65</v>
      </c>
      <c r="I220" s="255">
        <v>0</v>
      </c>
      <c r="J220" s="255">
        <v>0</v>
      </c>
      <c r="K220" s="255">
        <v>-993.65</v>
      </c>
      <c r="L220" s="255">
        <v>-342.08</v>
      </c>
    </row>
    <row r="221" spans="1:12" ht="13.5" thickBot="1">
      <c r="A221" s="254" t="s">
        <v>566</v>
      </c>
      <c r="B221" s="254" t="s">
        <v>561</v>
      </c>
      <c r="C221" s="255">
        <v>1000</v>
      </c>
      <c r="D221" s="256">
        <v>1618.05</v>
      </c>
      <c r="E221" s="255">
        <v>336.3</v>
      </c>
      <c r="F221" s="256">
        <v>-1281.75</v>
      </c>
      <c r="G221" s="255">
        <v>0</v>
      </c>
      <c r="H221" s="255">
        <v>0</v>
      </c>
      <c r="I221" s="255">
        <v>0</v>
      </c>
      <c r="J221" s="255">
        <v>0</v>
      </c>
      <c r="K221" s="256">
        <v>-1281.75</v>
      </c>
      <c r="L221" s="255">
        <v>-8.4</v>
      </c>
    </row>
    <row r="222" spans="1:12" ht="13.5" thickBot="1">
      <c r="A222" s="254" t="s">
        <v>567</v>
      </c>
      <c r="B222" s="254" t="s">
        <v>559</v>
      </c>
      <c r="C222" s="255">
        <v>13000</v>
      </c>
      <c r="D222" s="256">
        <v>11744</v>
      </c>
      <c r="E222" s="256">
        <v>2515.5</v>
      </c>
      <c r="F222" s="255">
        <v>0</v>
      </c>
      <c r="G222" s="255">
        <v>0</v>
      </c>
      <c r="H222" s="255">
        <v>-104</v>
      </c>
      <c r="I222" s="255">
        <v>0</v>
      </c>
      <c r="J222" s="255">
        <v>0</v>
      </c>
      <c r="K222" s="255">
        <v>-104</v>
      </c>
      <c r="L222" s="255">
        <v>39</v>
      </c>
    </row>
    <row r="223" spans="1:12" ht="13.5" thickBot="1">
      <c r="A223" s="254" t="s">
        <v>567</v>
      </c>
      <c r="B223" s="254" t="s">
        <v>561</v>
      </c>
      <c r="C223" s="255">
        <v>5258</v>
      </c>
      <c r="D223" s="256">
        <v>4586.95</v>
      </c>
      <c r="E223" s="256">
        <v>1017.42</v>
      </c>
      <c r="F223" s="256">
        <v>-3569.53</v>
      </c>
      <c r="G223" s="255">
        <v>0</v>
      </c>
      <c r="H223" s="255">
        <v>0</v>
      </c>
      <c r="I223" s="255">
        <v>0</v>
      </c>
      <c r="J223" s="255">
        <v>0</v>
      </c>
      <c r="K223" s="256">
        <v>-3569.53</v>
      </c>
      <c r="L223" s="255">
        <v>15.77</v>
      </c>
    </row>
    <row r="224" spans="1:12" ht="13.5" thickBot="1">
      <c r="A224" s="254" t="s">
        <v>568</v>
      </c>
      <c r="B224" s="254" t="s">
        <v>561</v>
      </c>
      <c r="C224" s="255">
        <v>2000</v>
      </c>
      <c r="D224" s="256">
        <v>1407</v>
      </c>
      <c r="E224" s="255">
        <v>0</v>
      </c>
      <c r="F224" s="256">
        <v>-1407</v>
      </c>
      <c r="G224" s="255">
        <v>0</v>
      </c>
      <c r="H224" s="255">
        <v>0</v>
      </c>
      <c r="I224" s="255">
        <v>0</v>
      </c>
      <c r="J224" s="255">
        <v>0</v>
      </c>
      <c r="K224" s="256">
        <v>-1407</v>
      </c>
      <c r="L224" s="255">
        <v>0</v>
      </c>
    </row>
    <row r="225" spans="1:12" ht="13.5" thickBot="1">
      <c r="A225" s="254" t="s">
        <v>569</v>
      </c>
      <c r="B225" s="254" t="s">
        <v>561</v>
      </c>
      <c r="C225" s="255">
        <v>10519</v>
      </c>
      <c r="D225" s="256">
        <v>32854.92</v>
      </c>
      <c r="E225" s="256">
        <v>6846.82</v>
      </c>
      <c r="F225" s="256">
        <v>-26008.1</v>
      </c>
      <c r="G225" s="255">
        <v>0</v>
      </c>
      <c r="H225" s="255">
        <v>0</v>
      </c>
      <c r="I225" s="255">
        <v>0</v>
      </c>
      <c r="J225" s="255">
        <v>0</v>
      </c>
      <c r="K225" s="256">
        <v>-26008.1</v>
      </c>
      <c r="L225" s="255">
        <v>0</v>
      </c>
    </row>
    <row r="226" spans="1:12" ht="13.5" thickBot="1">
      <c r="A226" s="254" t="s">
        <v>570</v>
      </c>
      <c r="B226" s="254" t="s">
        <v>559</v>
      </c>
      <c r="C226" s="255">
        <v>2000</v>
      </c>
      <c r="D226" s="256">
        <v>2579.12</v>
      </c>
      <c r="E226" s="256">
        <v>2249.6</v>
      </c>
      <c r="F226" s="255">
        <v>0</v>
      </c>
      <c r="G226" s="255">
        <v>0</v>
      </c>
      <c r="H226" s="255">
        <v>295</v>
      </c>
      <c r="I226" s="255">
        <v>0</v>
      </c>
      <c r="J226" s="255">
        <v>0</v>
      </c>
      <c r="K226" s="255">
        <v>295</v>
      </c>
      <c r="L226" s="255">
        <v>0</v>
      </c>
    </row>
    <row r="227" spans="1:12" ht="13.5" thickBot="1">
      <c r="A227" s="254" t="s">
        <v>571</v>
      </c>
      <c r="B227" s="254" t="s">
        <v>559</v>
      </c>
      <c r="C227" s="255">
        <v>1714</v>
      </c>
      <c r="D227" s="256">
        <v>1776.06</v>
      </c>
      <c r="E227" s="256">
        <v>1300.75</v>
      </c>
      <c r="F227" s="255">
        <v>0</v>
      </c>
      <c r="G227" s="255">
        <v>0</v>
      </c>
      <c r="H227" s="255">
        <v>392.33</v>
      </c>
      <c r="I227" s="255">
        <v>0</v>
      </c>
      <c r="J227" s="255">
        <v>0</v>
      </c>
      <c r="K227" s="255">
        <v>392.33</v>
      </c>
      <c r="L227" s="255">
        <v>0</v>
      </c>
    </row>
    <row r="228" spans="1:12" ht="13.5" thickBot="1">
      <c r="A228" s="254" t="s">
        <v>572</v>
      </c>
      <c r="B228" s="254" t="s">
        <v>561</v>
      </c>
      <c r="C228" s="255">
        <v>21</v>
      </c>
      <c r="D228" s="256">
        <v>52617.79</v>
      </c>
      <c r="E228" s="256">
        <v>36069.11</v>
      </c>
      <c r="F228" s="256">
        <v>-16548.68</v>
      </c>
      <c r="G228" s="255">
        <v>0</v>
      </c>
      <c r="H228" s="255">
        <v>0</v>
      </c>
      <c r="I228" s="255">
        <v>0</v>
      </c>
      <c r="J228" s="255">
        <v>0</v>
      </c>
      <c r="K228" s="256">
        <v>-16548.68</v>
      </c>
      <c r="L228" s="256">
        <v>10854.41</v>
      </c>
    </row>
    <row r="229" spans="1:12" ht="13.5" thickBot="1">
      <c r="A229" s="254" t="s">
        <v>573</v>
      </c>
      <c r="B229" s="254" t="s">
        <v>559</v>
      </c>
      <c r="C229" s="255">
        <v>37883</v>
      </c>
      <c r="D229" s="256">
        <v>19473.43</v>
      </c>
      <c r="E229" s="256">
        <v>1030.42</v>
      </c>
      <c r="F229" s="255">
        <v>0</v>
      </c>
      <c r="G229" s="255">
        <v>0</v>
      </c>
      <c r="H229" s="255">
        <v>-34.09</v>
      </c>
      <c r="I229" s="255">
        <v>0</v>
      </c>
      <c r="J229" s="255">
        <v>0</v>
      </c>
      <c r="K229" s="255">
        <v>-34.09</v>
      </c>
      <c r="L229" s="255">
        <v>-11.36</v>
      </c>
    </row>
    <row r="230" spans="1:12" ht="13.5" thickBot="1">
      <c r="A230" s="254" t="s">
        <v>574</v>
      </c>
      <c r="B230" s="254" t="s">
        <v>559</v>
      </c>
      <c r="C230" s="255">
        <v>12395</v>
      </c>
      <c r="D230" s="256">
        <v>4410.5</v>
      </c>
      <c r="E230" s="255">
        <v>85.53</v>
      </c>
      <c r="F230" s="255">
        <v>0</v>
      </c>
      <c r="G230" s="255">
        <v>0</v>
      </c>
      <c r="H230" s="255">
        <v>8.68</v>
      </c>
      <c r="I230" s="255">
        <v>0</v>
      </c>
      <c r="J230" s="255">
        <v>0</v>
      </c>
      <c r="K230" s="255">
        <v>8.68</v>
      </c>
      <c r="L230" s="255">
        <v>3.72</v>
      </c>
    </row>
    <row r="231" spans="1:12" ht="13.5" thickBot="1">
      <c r="A231" s="254" t="s">
        <v>574</v>
      </c>
      <c r="B231" s="254" t="s">
        <v>561</v>
      </c>
      <c r="C231" s="255">
        <v>16020</v>
      </c>
      <c r="D231" s="256">
        <v>7469.99</v>
      </c>
      <c r="E231" s="255">
        <v>110.54</v>
      </c>
      <c r="F231" s="256">
        <v>-7359.45</v>
      </c>
      <c r="G231" s="255">
        <v>0</v>
      </c>
      <c r="H231" s="255">
        <v>0</v>
      </c>
      <c r="I231" s="255">
        <v>0</v>
      </c>
      <c r="J231" s="255">
        <v>0</v>
      </c>
      <c r="K231" s="256">
        <v>-7359.45</v>
      </c>
      <c r="L231" s="255">
        <v>4.81</v>
      </c>
    </row>
    <row r="232" spans="1:12" ht="13.5" thickBot="1">
      <c r="A232" s="254" t="s">
        <v>575</v>
      </c>
      <c r="B232" s="254" t="s">
        <v>561</v>
      </c>
      <c r="C232" s="255">
        <v>23916</v>
      </c>
      <c r="D232" s="256">
        <v>18599.6</v>
      </c>
      <c r="E232" s="255">
        <v>722.26</v>
      </c>
      <c r="F232" s="256">
        <v>-17877.34</v>
      </c>
      <c r="G232" s="255">
        <v>0</v>
      </c>
      <c r="H232" s="255">
        <v>0</v>
      </c>
      <c r="I232" s="255">
        <v>0</v>
      </c>
      <c r="J232" s="255">
        <v>0</v>
      </c>
      <c r="K232" s="256">
        <v>-17877.34</v>
      </c>
      <c r="L232" s="255">
        <v>-9.57</v>
      </c>
    </row>
    <row r="233" spans="1:12" ht="13.5" thickBot="1">
      <c r="A233" s="254" t="s">
        <v>575</v>
      </c>
      <c r="B233" s="254" t="s">
        <v>559</v>
      </c>
      <c r="C233" s="255">
        <v>10000</v>
      </c>
      <c r="D233" s="256">
        <v>2365</v>
      </c>
      <c r="E233" s="255">
        <v>302</v>
      </c>
      <c r="F233" s="255">
        <v>0</v>
      </c>
      <c r="G233" s="255">
        <v>0</v>
      </c>
      <c r="H233" s="255">
        <v>29</v>
      </c>
      <c r="I233" s="255">
        <v>0</v>
      </c>
      <c r="J233" s="255">
        <v>0</v>
      </c>
      <c r="K233" s="255">
        <v>29</v>
      </c>
      <c r="L233" s="255">
        <v>-4</v>
      </c>
    </row>
    <row r="234" spans="1:12" ht="13.5" thickBot="1">
      <c r="A234" s="254" t="s">
        <v>576</v>
      </c>
      <c r="B234" s="254" t="s">
        <v>559</v>
      </c>
      <c r="C234" s="255">
        <v>135000</v>
      </c>
      <c r="D234" s="256">
        <v>143453.14</v>
      </c>
      <c r="E234" s="256">
        <v>146731.5</v>
      </c>
      <c r="F234" s="255">
        <v>0</v>
      </c>
      <c r="G234" s="255">
        <v>0</v>
      </c>
      <c r="H234" s="256">
        <v>11081.5</v>
      </c>
      <c r="I234" s="255">
        <v>0</v>
      </c>
      <c r="J234" s="255">
        <v>0</v>
      </c>
      <c r="K234" s="256">
        <v>11081.5</v>
      </c>
      <c r="L234" s="256">
        <v>7579.5</v>
      </c>
    </row>
    <row r="235" spans="1:12" ht="13.5" thickBot="1">
      <c r="A235" s="254" t="s">
        <v>576</v>
      </c>
      <c r="B235" s="254" t="s">
        <v>561</v>
      </c>
      <c r="C235" s="255">
        <v>208143</v>
      </c>
      <c r="D235" s="256">
        <v>215884.58</v>
      </c>
      <c r="E235" s="256">
        <v>226230.63</v>
      </c>
      <c r="F235" s="256">
        <v>10346.05</v>
      </c>
      <c r="G235" s="255">
        <v>0</v>
      </c>
      <c r="H235" s="255">
        <v>0</v>
      </c>
      <c r="I235" s="255">
        <v>0</v>
      </c>
      <c r="J235" s="255">
        <v>0</v>
      </c>
      <c r="K235" s="256">
        <v>10346.05</v>
      </c>
      <c r="L235" s="256">
        <v>11593.57</v>
      </c>
    </row>
    <row r="236" spans="1:12" ht="13.5" thickBot="1">
      <c r="A236" s="342" t="s">
        <v>130</v>
      </c>
      <c r="B236" s="343"/>
      <c r="C236" s="343"/>
      <c r="D236" s="343"/>
      <c r="E236" s="343"/>
      <c r="F236" s="343"/>
      <c r="G236" s="343"/>
      <c r="H236" s="343"/>
      <c r="I236" s="343"/>
      <c r="J236" s="343"/>
      <c r="K236" s="343"/>
      <c r="L236" s="344"/>
    </row>
    <row r="237" spans="1:12" ht="13.5" thickBot="1">
      <c r="A237" s="254" t="s">
        <v>577</v>
      </c>
      <c r="B237" s="254" t="s">
        <v>559</v>
      </c>
      <c r="C237" s="255">
        <v>20000</v>
      </c>
      <c r="D237" s="256">
        <v>1879.06</v>
      </c>
      <c r="E237" s="256">
        <v>2022</v>
      </c>
      <c r="F237" s="255">
        <v>0</v>
      </c>
      <c r="G237" s="255">
        <v>0</v>
      </c>
      <c r="H237" s="255">
        <v>-118.93</v>
      </c>
      <c r="I237" s="255">
        <v>0</v>
      </c>
      <c r="J237" s="255">
        <v>0</v>
      </c>
      <c r="K237" s="255">
        <v>-118.93</v>
      </c>
      <c r="L237" s="255">
        <v>12</v>
      </c>
    </row>
    <row r="238" spans="1:12" ht="13.5" thickBot="1">
      <c r="A238" s="254" t="s">
        <v>578</v>
      </c>
      <c r="B238" s="254" t="s">
        <v>559</v>
      </c>
      <c r="C238" s="255">
        <v>20266</v>
      </c>
      <c r="D238" s="256">
        <v>4463.2</v>
      </c>
      <c r="E238" s="256">
        <v>6049.4</v>
      </c>
      <c r="F238" s="255">
        <v>0</v>
      </c>
      <c r="G238" s="255">
        <v>0</v>
      </c>
      <c r="H238" s="255">
        <v>0</v>
      </c>
      <c r="I238" s="255">
        <v>0</v>
      </c>
      <c r="J238" s="255">
        <v>0</v>
      </c>
      <c r="K238" s="255">
        <v>0</v>
      </c>
      <c r="L238" s="255">
        <v>0</v>
      </c>
    </row>
    <row r="239" spans="1:12" ht="13.5" thickBot="1">
      <c r="A239" s="254" t="s">
        <v>578</v>
      </c>
      <c r="B239" s="254" t="s">
        <v>561</v>
      </c>
      <c r="C239" s="255">
        <v>42000</v>
      </c>
      <c r="D239" s="256">
        <v>4990.81</v>
      </c>
      <c r="E239" s="256">
        <v>12537</v>
      </c>
      <c r="F239" s="256">
        <v>7546.19</v>
      </c>
      <c r="G239" s="255">
        <v>0</v>
      </c>
      <c r="H239" s="255">
        <v>0</v>
      </c>
      <c r="I239" s="255">
        <v>0</v>
      </c>
      <c r="J239" s="255">
        <v>0</v>
      </c>
      <c r="K239" s="256">
        <v>7546.19</v>
      </c>
      <c r="L239" s="255">
        <v>0</v>
      </c>
    </row>
    <row r="240" spans="1:12" ht="13.5" thickBot="1">
      <c r="A240" s="254" t="s">
        <v>579</v>
      </c>
      <c r="B240" s="254" t="s">
        <v>559</v>
      </c>
      <c r="C240" s="255">
        <v>23000</v>
      </c>
      <c r="D240" s="256">
        <v>5556.97</v>
      </c>
      <c r="E240" s="256">
        <v>6872.4</v>
      </c>
      <c r="F240" s="255">
        <v>0</v>
      </c>
      <c r="G240" s="255">
        <v>0</v>
      </c>
      <c r="H240" s="255">
        <v>-13.8</v>
      </c>
      <c r="I240" s="255">
        <v>0</v>
      </c>
      <c r="J240" s="255">
        <v>0</v>
      </c>
      <c r="K240" s="255">
        <v>-13.8</v>
      </c>
      <c r="L240" s="255">
        <v>-13.8</v>
      </c>
    </row>
    <row r="241" spans="1:12" ht="13.5" thickBot="1">
      <c r="A241" s="254" t="s">
        <v>579</v>
      </c>
      <c r="B241" s="254" t="s">
        <v>561</v>
      </c>
      <c r="C241" s="255">
        <v>42000</v>
      </c>
      <c r="D241" s="256">
        <v>4741.9</v>
      </c>
      <c r="E241" s="256">
        <v>12549.6</v>
      </c>
      <c r="F241" s="256">
        <v>7807.7</v>
      </c>
      <c r="G241" s="255">
        <v>0</v>
      </c>
      <c r="H241" s="255">
        <v>0</v>
      </c>
      <c r="I241" s="255">
        <v>0</v>
      </c>
      <c r="J241" s="255">
        <v>0</v>
      </c>
      <c r="K241" s="256">
        <v>7807.7</v>
      </c>
      <c r="L241" s="255">
        <v>-25.2</v>
      </c>
    </row>
    <row r="242" spans="1:12" ht="13.5" thickBot="1">
      <c r="A242" s="254" t="s">
        <v>580</v>
      </c>
      <c r="B242" s="254" t="s">
        <v>561</v>
      </c>
      <c r="C242" s="255">
        <v>42000</v>
      </c>
      <c r="D242" s="256">
        <v>4762.78</v>
      </c>
      <c r="E242" s="256">
        <v>12537</v>
      </c>
      <c r="F242" s="256">
        <v>7774.22</v>
      </c>
      <c r="G242" s="255">
        <v>0</v>
      </c>
      <c r="H242" s="255">
        <v>0</v>
      </c>
      <c r="I242" s="255">
        <v>0</v>
      </c>
      <c r="J242" s="255">
        <v>0</v>
      </c>
      <c r="K242" s="256">
        <v>7774.22</v>
      </c>
      <c r="L242" s="255">
        <v>0</v>
      </c>
    </row>
    <row r="243" spans="1:12" ht="13.5" thickBot="1">
      <c r="A243" s="254" t="s">
        <v>580</v>
      </c>
      <c r="B243" s="254" t="s">
        <v>559</v>
      </c>
      <c r="C243" s="255">
        <v>61000</v>
      </c>
      <c r="D243" s="256">
        <v>14543.06</v>
      </c>
      <c r="E243" s="256">
        <v>18208.5</v>
      </c>
      <c r="F243" s="255">
        <v>0</v>
      </c>
      <c r="G243" s="255">
        <v>0</v>
      </c>
      <c r="H243" s="255">
        <v>0</v>
      </c>
      <c r="I243" s="255">
        <v>0</v>
      </c>
      <c r="J243" s="255">
        <v>0</v>
      </c>
      <c r="K243" s="255">
        <v>0</v>
      </c>
      <c r="L243" s="255">
        <v>0</v>
      </c>
    </row>
    <row r="244" spans="1:12" ht="13.5" thickBot="1">
      <c r="A244" s="254" t="s">
        <v>581</v>
      </c>
      <c r="B244" s="254" t="s">
        <v>559</v>
      </c>
      <c r="C244" s="255">
        <v>5000</v>
      </c>
      <c r="D244" s="256">
        <v>1574.56</v>
      </c>
      <c r="E244" s="256">
        <v>1984</v>
      </c>
      <c r="F244" s="255">
        <v>0</v>
      </c>
      <c r="G244" s="255">
        <v>0</v>
      </c>
      <c r="H244" s="255">
        <v>4</v>
      </c>
      <c r="I244" s="255">
        <v>0</v>
      </c>
      <c r="J244" s="255">
        <v>0</v>
      </c>
      <c r="K244" s="255">
        <v>4</v>
      </c>
      <c r="L244" s="255">
        <v>0</v>
      </c>
    </row>
    <row r="245" spans="1:12" ht="13.5" thickBot="1">
      <c r="A245" s="254" t="s">
        <v>581</v>
      </c>
      <c r="B245" s="254" t="s">
        <v>561</v>
      </c>
      <c r="C245" s="255">
        <v>57000</v>
      </c>
      <c r="D245" s="256">
        <v>9046.13</v>
      </c>
      <c r="E245" s="256">
        <v>22617.6</v>
      </c>
      <c r="F245" s="256">
        <v>13571.47</v>
      </c>
      <c r="G245" s="255">
        <v>0</v>
      </c>
      <c r="H245" s="255">
        <v>0</v>
      </c>
      <c r="I245" s="255">
        <v>0</v>
      </c>
      <c r="J245" s="255">
        <v>0</v>
      </c>
      <c r="K245" s="256">
        <v>13571.47</v>
      </c>
      <c r="L245" s="255">
        <v>0</v>
      </c>
    </row>
    <row r="246" spans="1:12" ht="13.5" thickBot="1">
      <c r="A246" s="254" t="s">
        <v>582</v>
      </c>
      <c r="B246" s="254" t="s">
        <v>561</v>
      </c>
      <c r="C246" s="255">
        <v>60000</v>
      </c>
      <c r="D246" s="256">
        <v>15537.04</v>
      </c>
      <c r="E246" s="256">
        <v>29400</v>
      </c>
      <c r="F246" s="256">
        <v>13862.96</v>
      </c>
      <c r="G246" s="255">
        <v>0</v>
      </c>
      <c r="H246" s="255">
        <v>0</v>
      </c>
      <c r="I246" s="255">
        <v>0</v>
      </c>
      <c r="J246" s="255">
        <v>0</v>
      </c>
      <c r="K246" s="256">
        <v>13862.96</v>
      </c>
      <c r="L246" s="255">
        <v>-270</v>
      </c>
    </row>
    <row r="247" spans="1:12" ht="13.5" thickBot="1">
      <c r="A247" s="254" t="s">
        <v>582</v>
      </c>
      <c r="B247" s="254" t="s">
        <v>559</v>
      </c>
      <c r="C247" s="255">
        <v>145296</v>
      </c>
      <c r="D247" s="256">
        <v>52411.09</v>
      </c>
      <c r="E247" s="256">
        <v>71195.04</v>
      </c>
      <c r="F247" s="255">
        <v>0</v>
      </c>
      <c r="G247" s="255">
        <v>0</v>
      </c>
      <c r="H247" s="255">
        <v>0</v>
      </c>
      <c r="I247" s="255">
        <v>0</v>
      </c>
      <c r="J247" s="255">
        <v>0</v>
      </c>
      <c r="K247" s="255">
        <v>0</v>
      </c>
      <c r="L247" s="255">
        <v>-653.83</v>
      </c>
    </row>
    <row r="248" spans="1:12" ht="13.5" thickBot="1">
      <c r="A248" s="254" t="s">
        <v>583</v>
      </c>
      <c r="B248" s="254" t="s">
        <v>561</v>
      </c>
      <c r="C248" s="255">
        <v>42500</v>
      </c>
      <c r="D248" s="256">
        <v>6920.29</v>
      </c>
      <c r="E248" s="256">
        <v>16830</v>
      </c>
      <c r="F248" s="256">
        <v>9909.71</v>
      </c>
      <c r="G248" s="255">
        <v>0</v>
      </c>
      <c r="H248" s="255">
        <v>0</v>
      </c>
      <c r="I248" s="255">
        <v>0</v>
      </c>
      <c r="J248" s="255">
        <v>0</v>
      </c>
      <c r="K248" s="256">
        <v>9909.71</v>
      </c>
      <c r="L248" s="256">
        <v>-2456.18</v>
      </c>
    </row>
    <row r="249" spans="1:12" ht="13.5" thickBot="1">
      <c r="A249" s="254" t="s">
        <v>583</v>
      </c>
      <c r="B249" s="254" t="s">
        <v>559</v>
      </c>
      <c r="C249" s="255">
        <v>324348</v>
      </c>
      <c r="D249" s="256">
        <v>89729.55</v>
      </c>
      <c r="E249" s="256">
        <v>128441.81</v>
      </c>
      <c r="F249" s="255">
        <v>0</v>
      </c>
      <c r="G249" s="255">
        <v>0</v>
      </c>
      <c r="H249" s="256">
        <v>-9678.06</v>
      </c>
      <c r="I249" s="255">
        <v>0</v>
      </c>
      <c r="J249" s="255">
        <v>0</v>
      </c>
      <c r="K249" s="256">
        <v>-9678.06</v>
      </c>
      <c r="L249" s="256">
        <v>-9515.89</v>
      </c>
    </row>
    <row r="250" spans="1:12" ht="13.5" thickBot="1">
      <c r="A250" s="254" t="s">
        <v>584</v>
      </c>
      <c r="B250" s="254" t="s">
        <v>559</v>
      </c>
      <c r="C250" s="255">
        <v>64000</v>
      </c>
      <c r="D250" s="256">
        <v>22107.52</v>
      </c>
      <c r="E250" s="256">
        <v>31596.8</v>
      </c>
      <c r="F250" s="255">
        <v>0</v>
      </c>
      <c r="G250" s="255">
        <v>0</v>
      </c>
      <c r="H250" s="255">
        <v>44.8</v>
      </c>
      <c r="I250" s="255">
        <v>0</v>
      </c>
      <c r="J250" s="255">
        <v>0</v>
      </c>
      <c r="K250" s="255">
        <v>44.8</v>
      </c>
      <c r="L250" s="255">
        <v>19.2</v>
      </c>
    </row>
    <row r="251" spans="1:12" ht="13.5" thickBot="1">
      <c r="A251" s="254" t="s">
        <v>585</v>
      </c>
      <c r="B251" s="254" t="s">
        <v>559</v>
      </c>
      <c r="C251" s="255">
        <v>99609</v>
      </c>
      <c r="D251" s="256">
        <v>47751.02</v>
      </c>
      <c r="E251" s="256">
        <v>58868.92</v>
      </c>
      <c r="F251" s="255">
        <v>0</v>
      </c>
      <c r="G251" s="255">
        <v>0</v>
      </c>
      <c r="H251" s="255">
        <v>239.06</v>
      </c>
      <c r="I251" s="255">
        <v>0</v>
      </c>
      <c r="J251" s="255">
        <v>0</v>
      </c>
      <c r="K251" s="255">
        <v>239.06</v>
      </c>
      <c r="L251" s="255">
        <v>0</v>
      </c>
    </row>
    <row r="252" spans="1:12" ht="13.5" thickBot="1">
      <c r="A252" s="254" t="s">
        <v>586</v>
      </c>
      <c r="B252" s="254" t="s">
        <v>559</v>
      </c>
      <c r="C252" s="255">
        <v>144000</v>
      </c>
      <c r="D252" s="256">
        <v>82551.59</v>
      </c>
      <c r="E252" s="256">
        <v>99187.2</v>
      </c>
      <c r="F252" s="255">
        <v>0</v>
      </c>
      <c r="G252" s="255">
        <v>0</v>
      </c>
      <c r="H252" s="255">
        <v>403.2</v>
      </c>
      <c r="I252" s="255">
        <v>0</v>
      </c>
      <c r="J252" s="255">
        <v>0</v>
      </c>
      <c r="K252" s="255">
        <v>403.2</v>
      </c>
      <c r="L252" s="255">
        <v>403.2</v>
      </c>
    </row>
    <row r="253" spans="1:12" ht="13.5" thickBot="1">
      <c r="A253" s="254" t="s">
        <v>587</v>
      </c>
      <c r="B253" s="254" t="s">
        <v>559</v>
      </c>
      <c r="C253" s="255">
        <v>20000</v>
      </c>
      <c r="D253" s="256">
        <v>14271.42</v>
      </c>
      <c r="E253" s="256">
        <v>15692</v>
      </c>
      <c r="F253" s="255">
        <v>0</v>
      </c>
      <c r="G253" s="255">
        <v>0</v>
      </c>
      <c r="H253" s="255">
        <v>44</v>
      </c>
      <c r="I253" s="255">
        <v>0</v>
      </c>
      <c r="J253" s="255">
        <v>0</v>
      </c>
      <c r="K253" s="255">
        <v>44</v>
      </c>
      <c r="L253" s="255">
        <v>12</v>
      </c>
    </row>
    <row r="254" spans="1:12" ht="13.5" thickBot="1">
      <c r="A254" s="254" t="s">
        <v>588</v>
      </c>
      <c r="B254" s="254" t="s">
        <v>559</v>
      </c>
      <c r="C254" s="255">
        <v>12000</v>
      </c>
      <c r="D254" s="256">
        <v>9707.33</v>
      </c>
      <c r="E254" s="256">
        <v>10572</v>
      </c>
      <c r="F254" s="255">
        <v>0</v>
      </c>
      <c r="G254" s="255">
        <v>0</v>
      </c>
      <c r="H254" s="255">
        <v>96</v>
      </c>
      <c r="I254" s="255">
        <v>0</v>
      </c>
      <c r="J254" s="255">
        <v>0</v>
      </c>
      <c r="K254" s="255">
        <v>96</v>
      </c>
      <c r="L254" s="255">
        <v>9.6</v>
      </c>
    </row>
    <row r="255" spans="1:12" ht="13.5" thickBot="1">
      <c r="A255" s="254" t="s">
        <v>588</v>
      </c>
      <c r="B255" s="254" t="s">
        <v>561</v>
      </c>
      <c r="C255" s="255">
        <v>21800</v>
      </c>
      <c r="D255" s="256">
        <v>19401.58</v>
      </c>
      <c r="E255" s="256">
        <v>19205.8</v>
      </c>
      <c r="F255" s="255">
        <v>-195.78</v>
      </c>
      <c r="G255" s="255">
        <v>0</v>
      </c>
      <c r="H255" s="255">
        <v>0</v>
      </c>
      <c r="I255" s="255">
        <v>0</v>
      </c>
      <c r="J255" s="255">
        <v>0</v>
      </c>
      <c r="K255" s="255">
        <v>-195.78</v>
      </c>
      <c r="L255" s="255">
        <v>17.44</v>
      </c>
    </row>
    <row r="256" spans="1:12" ht="13.5" thickBot="1">
      <c r="A256" s="254" t="s">
        <v>589</v>
      </c>
      <c r="B256" s="254" t="s">
        <v>561</v>
      </c>
      <c r="C256" s="255">
        <v>182242</v>
      </c>
      <c r="D256" s="256">
        <v>173357.02</v>
      </c>
      <c r="E256" s="256">
        <v>177758.85</v>
      </c>
      <c r="F256" s="256">
        <v>4401.83</v>
      </c>
      <c r="G256" s="255">
        <v>0</v>
      </c>
      <c r="H256" s="255">
        <v>0</v>
      </c>
      <c r="I256" s="255">
        <v>0</v>
      </c>
      <c r="J256" s="255">
        <v>0</v>
      </c>
      <c r="K256" s="256">
        <v>4401.83</v>
      </c>
      <c r="L256" s="255">
        <v>72.9</v>
      </c>
    </row>
    <row r="257" spans="1:12" ht="13.5" thickBot="1">
      <c r="A257" s="257" t="s">
        <v>590</v>
      </c>
      <c r="B257" s="257">
        <v>46</v>
      </c>
      <c r="C257" s="254"/>
      <c r="D257" s="258">
        <v>1377629.74</v>
      </c>
      <c r="E257" s="258">
        <v>1220835.59</v>
      </c>
      <c r="F257" s="258">
        <v>-17553.53</v>
      </c>
      <c r="G257" s="259">
        <v>0</v>
      </c>
      <c r="H257" s="258">
        <v>-4477.15</v>
      </c>
      <c r="I257" s="259">
        <v>0</v>
      </c>
      <c r="J257" s="259">
        <v>0</v>
      </c>
      <c r="K257" s="258">
        <v>-22030.68</v>
      </c>
      <c r="L257" s="258">
        <v>17067.5</v>
      </c>
    </row>
    <row r="258" spans="1:12" ht="13.5" thickBot="1">
      <c r="A258" s="342" t="s">
        <v>487</v>
      </c>
      <c r="B258" s="343"/>
      <c r="C258" s="343"/>
      <c r="D258" s="343"/>
      <c r="E258" s="343"/>
      <c r="F258" s="343"/>
      <c r="G258" s="343"/>
      <c r="H258" s="343"/>
      <c r="I258" s="343"/>
      <c r="J258" s="343"/>
      <c r="K258" s="343"/>
      <c r="L258" s="344"/>
    </row>
    <row r="259" spans="1:12" ht="13.5" thickBot="1">
      <c r="A259" s="254" t="s">
        <v>558</v>
      </c>
      <c r="B259" s="254" t="s">
        <v>559</v>
      </c>
      <c r="C259" s="255">
        <v>28971</v>
      </c>
      <c r="D259" s="256">
        <v>49302.12</v>
      </c>
      <c r="E259" s="256">
        <v>5562.43</v>
      </c>
      <c r="F259" s="255">
        <v>0</v>
      </c>
      <c r="G259" s="255">
        <v>0</v>
      </c>
      <c r="H259" s="256">
        <v>-2048.25</v>
      </c>
      <c r="I259" s="255">
        <v>0</v>
      </c>
      <c r="J259" s="255">
        <v>0</v>
      </c>
      <c r="K259" s="256">
        <v>-2048.25</v>
      </c>
      <c r="L259" s="255">
        <v>0</v>
      </c>
    </row>
    <row r="260" spans="1:12" ht="13.5" thickBot="1">
      <c r="A260" s="254" t="s">
        <v>560</v>
      </c>
      <c r="B260" s="254" t="s">
        <v>559</v>
      </c>
      <c r="C260" s="255">
        <v>41540</v>
      </c>
      <c r="D260" s="256">
        <v>60663.12</v>
      </c>
      <c r="E260" s="256">
        <v>3684.6</v>
      </c>
      <c r="F260" s="255">
        <v>0</v>
      </c>
      <c r="G260" s="255">
        <v>0</v>
      </c>
      <c r="H260" s="255">
        <v>-174.47</v>
      </c>
      <c r="I260" s="255">
        <v>0</v>
      </c>
      <c r="J260" s="255">
        <v>0</v>
      </c>
      <c r="K260" s="255">
        <v>-174.47</v>
      </c>
      <c r="L260" s="255">
        <v>-16.61</v>
      </c>
    </row>
    <row r="261" spans="1:12" ht="13.5" thickBot="1">
      <c r="A261" s="254" t="s">
        <v>560</v>
      </c>
      <c r="B261" s="254" t="s">
        <v>561</v>
      </c>
      <c r="C261" s="255">
        <v>7815</v>
      </c>
      <c r="D261" s="256">
        <v>6394.47</v>
      </c>
      <c r="E261" s="255">
        <v>693.19</v>
      </c>
      <c r="F261" s="256">
        <v>-5701.28</v>
      </c>
      <c r="G261" s="255">
        <v>0</v>
      </c>
      <c r="H261" s="255">
        <v>0</v>
      </c>
      <c r="I261" s="255">
        <v>0</v>
      </c>
      <c r="J261" s="255">
        <v>0</v>
      </c>
      <c r="K261" s="256">
        <v>-5701.28</v>
      </c>
      <c r="L261" s="255">
        <v>-3.13</v>
      </c>
    </row>
    <row r="262" spans="1:12" ht="13.5" thickBot="1">
      <c r="A262" s="254" t="s">
        <v>562</v>
      </c>
      <c r="B262" s="254" t="s">
        <v>559</v>
      </c>
      <c r="C262" s="255">
        <v>15723</v>
      </c>
      <c r="D262" s="256">
        <v>24016.8</v>
      </c>
      <c r="E262" s="256">
        <v>3144.6</v>
      </c>
      <c r="F262" s="255">
        <v>0</v>
      </c>
      <c r="G262" s="255">
        <v>0</v>
      </c>
      <c r="H262" s="256">
        <v>-1132.06</v>
      </c>
      <c r="I262" s="255">
        <v>0</v>
      </c>
      <c r="J262" s="255">
        <v>0</v>
      </c>
      <c r="K262" s="256">
        <v>-1132.06</v>
      </c>
      <c r="L262" s="255">
        <v>0</v>
      </c>
    </row>
    <row r="263" spans="1:12" ht="13.5" thickBot="1">
      <c r="A263" s="254" t="s">
        <v>563</v>
      </c>
      <c r="B263" s="254" t="s">
        <v>559</v>
      </c>
      <c r="C263" s="255">
        <v>30499</v>
      </c>
      <c r="D263" s="256">
        <v>46768.75</v>
      </c>
      <c r="E263" s="256">
        <v>3763.58</v>
      </c>
      <c r="F263" s="255">
        <v>0</v>
      </c>
      <c r="G263" s="255">
        <v>0</v>
      </c>
      <c r="H263" s="255">
        <v>-176.89</v>
      </c>
      <c r="I263" s="255">
        <v>0</v>
      </c>
      <c r="J263" s="255">
        <v>0</v>
      </c>
      <c r="K263" s="255">
        <v>-176.89</v>
      </c>
      <c r="L263" s="255">
        <v>-6.1</v>
      </c>
    </row>
    <row r="264" spans="1:12" ht="13.5" thickBot="1">
      <c r="A264" s="254" t="s">
        <v>563</v>
      </c>
      <c r="B264" s="254" t="s">
        <v>561</v>
      </c>
      <c r="C264" s="255">
        <v>1708</v>
      </c>
      <c r="D264" s="256">
        <v>1587.8</v>
      </c>
      <c r="E264" s="255">
        <v>210.77</v>
      </c>
      <c r="F264" s="256">
        <v>-1377.03</v>
      </c>
      <c r="G264" s="255">
        <v>0</v>
      </c>
      <c r="H264" s="255">
        <v>0</v>
      </c>
      <c r="I264" s="255">
        <v>0</v>
      </c>
      <c r="J264" s="255">
        <v>0</v>
      </c>
      <c r="K264" s="256">
        <v>-1377.03</v>
      </c>
      <c r="L264" s="255">
        <v>-0.34</v>
      </c>
    </row>
    <row r="265" spans="1:12" ht="13.5" thickBot="1">
      <c r="A265" s="254" t="s">
        <v>564</v>
      </c>
      <c r="B265" s="254" t="s">
        <v>559</v>
      </c>
      <c r="C265" s="255">
        <v>17198</v>
      </c>
      <c r="D265" s="256">
        <v>28692.21</v>
      </c>
      <c r="E265" s="256">
        <v>5078.57</v>
      </c>
      <c r="F265" s="255">
        <v>0</v>
      </c>
      <c r="G265" s="255">
        <v>0</v>
      </c>
      <c r="H265" s="256">
        <v>-2426.64</v>
      </c>
      <c r="I265" s="255">
        <v>0</v>
      </c>
      <c r="J265" s="255">
        <v>0</v>
      </c>
      <c r="K265" s="256">
        <v>-2426.64</v>
      </c>
      <c r="L265" s="255">
        <v>51.59</v>
      </c>
    </row>
    <row r="266" spans="1:12" ht="13.5" thickBot="1">
      <c r="A266" s="254" t="s">
        <v>564</v>
      </c>
      <c r="B266" s="254" t="s">
        <v>561</v>
      </c>
      <c r="C266" s="255">
        <v>1000</v>
      </c>
      <c r="D266" s="256">
        <v>1055.25</v>
      </c>
      <c r="E266" s="255">
        <v>295.3</v>
      </c>
      <c r="F266" s="255">
        <v>-759.95</v>
      </c>
      <c r="G266" s="255">
        <v>0</v>
      </c>
      <c r="H266" s="255">
        <v>0</v>
      </c>
      <c r="I266" s="255">
        <v>0</v>
      </c>
      <c r="J266" s="255">
        <v>0</v>
      </c>
      <c r="K266" s="255">
        <v>-759.95</v>
      </c>
      <c r="L266" s="255">
        <v>3</v>
      </c>
    </row>
    <row r="267" spans="1:12" ht="13.5" thickBot="1">
      <c r="A267" s="254" t="s">
        <v>565</v>
      </c>
      <c r="B267" s="254" t="s">
        <v>559</v>
      </c>
      <c r="C267" s="255">
        <v>10000</v>
      </c>
      <c r="D267" s="256">
        <v>7780</v>
      </c>
      <c r="E267" s="256">
        <v>2034</v>
      </c>
      <c r="F267" s="255">
        <v>0</v>
      </c>
      <c r="G267" s="255">
        <v>0</v>
      </c>
      <c r="H267" s="255">
        <v>-216</v>
      </c>
      <c r="I267" s="255">
        <v>0</v>
      </c>
      <c r="J267" s="255">
        <v>0</v>
      </c>
      <c r="K267" s="255">
        <v>-216</v>
      </c>
      <c r="L267" s="255">
        <v>-31</v>
      </c>
    </row>
    <row r="268" spans="1:12" ht="13.5" thickBot="1">
      <c r="A268" s="254" t="s">
        <v>565</v>
      </c>
      <c r="B268" s="254" t="s">
        <v>561</v>
      </c>
      <c r="C268" s="255">
        <v>14511</v>
      </c>
      <c r="D268" s="256">
        <v>13684.76</v>
      </c>
      <c r="E268" s="256">
        <v>2951.54</v>
      </c>
      <c r="F268" s="256">
        <v>-10733.22</v>
      </c>
      <c r="G268" s="255">
        <v>0</v>
      </c>
      <c r="H268" s="255">
        <v>0</v>
      </c>
      <c r="I268" s="255">
        <v>0</v>
      </c>
      <c r="J268" s="255">
        <v>0</v>
      </c>
      <c r="K268" s="256">
        <v>-10733.22</v>
      </c>
      <c r="L268" s="255">
        <v>-44.98</v>
      </c>
    </row>
    <row r="269" spans="1:12" ht="13.5" thickBot="1">
      <c r="A269" s="254" t="s">
        <v>566</v>
      </c>
      <c r="B269" s="254" t="s">
        <v>559</v>
      </c>
      <c r="C269" s="255">
        <v>40723</v>
      </c>
      <c r="D269" s="256">
        <v>31540.41</v>
      </c>
      <c r="E269" s="256">
        <v>13695.14</v>
      </c>
      <c r="F269" s="255">
        <v>0</v>
      </c>
      <c r="G269" s="255">
        <v>0</v>
      </c>
      <c r="H269" s="255">
        <v>-993.65</v>
      </c>
      <c r="I269" s="255">
        <v>0</v>
      </c>
      <c r="J269" s="255">
        <v>0</v>
      </c>
      <c r="K269" s="255">
        <v>-993.65</v>
      </c>
      <c r="L269" s="255">
        <v>0</v>
      </c>
    </row>
    <row r="270" spans="1:12" ht="13.5" thickBot="1">
      <c r="A270" s="254" t="s">
        <v>566</v>
      </c>
      <c r="B270" s="254" t="s">
        <v>561</v>
      </c>
      <c r="C270" s="255">
        <v>1000</v>
      </c>
      <c r="D270" s="256">
        <v>1618.05</v>
      </c>
      <c r="E270" s="255">
        <v>336.3</v>
      </c>
      <c r="F270" s="256">
        <v>-1281.75</v>
      </c>
      <c r="G270" s="255">
        <v>0</v>
      </c>
      <c r="H270" s="255">
        <v>0</v>
      </c>
      <c r="I270" s="255">
        <v>0</v>
      </c>
      <c r="J270" s="255">
        <v>0</v>
      </c>
      <c r="K270" s="256">
        <v>-1281.75</v>
      </c>
      <c r="L270" s="255">
        <v>0</v>
      </c>
    </row>
    <row r="271" spans="1:12" ht="13.5" thickBot="1">
      <c r="A271" s="254" t="s">
        <v>567</v>
      </c>
      <c r="B271" s="254" t="s">
        <v>559</v>
      </c>
      <c r="C271" s="255">
        <v>13000</v>
      </c>
      <c r="D271" s="256">
        <v>11744</v>
      </c>
      <c r="E271" s="256">
        <v>2655.9</v>
      </c>
      <c r="F271" s="255">
        <v>0</v>
      </c>
      <c r="G271" s="255">
        <v>0</v>
      </c>
      <c r="H271" s="255">
        <v>36.4</v>
      </c>
      <c r="I271" s="255">
        <v>0</v>
      </c>
      <c r="J271" s="255">
        <v>0</v>
      </c>
      <c r="K271" s="255">
        <v>36.4</v>
      </c>
      <c r="L271" s="255">
        <v>140.4</v>
      </c>
    </row>
    <row r="272" spans="1:12" ht="13.5" thickBot="1">
      <c r="A272" s="254" t="s">
        <v>567</v>
      </c>
      <c r="B272" s="254" t="s">
        <v>561</v>
      </c>
      <c r="C272" s="255">
        <v>5258</v>
      </c>
      <c r="D272" s="256">
        <v>4586.95</v>
      </c>
      <c r="E272" s="256">
        <v>1074.21</v>
      </c>
      <c r="F272" s="256">
        <v>-3512.74</v>
      </c>
      <c r="G272" s="255">
        <v>0</v>
      </c>
      <c r="H272" s="255">
        <v>0</v>
      </c>
      <c r="I272" s="255">
        <v>0</v>
      </c>
      <c r="J272" s="255">
        <v>0</v>
      </c>
      <c r="K272" s="256">
        <v>-3512.74</v>
      </c>
      <c r="L272" s="255">
        <v>56.79</v>
      </c>
    </row>
    <row r="273" spans="1:12" ht="13.5" thickBot="1">
      <c r="A273" s="254" t="s">
        <v>568</v>
      </c>
      <c r="B273" s="254" t="s">
        <v>561</v>
      </c>
      <c r="C273" s="255">
        <v>2000</v>
      </c>
      <c r="D273" s="256">
        <v>1407</v>
      </c>
      <c r="E273" s="255">
        <v>0</v>
      </c>
      <c r="F273" s="256">
        <v>-1407</v>
      </c>
      <c r="G273" s="255">
        <v>0</v>
      </c>
      <c r="H273" s="255">
        <v>0</v>
      </c>
      <c r="I273" s="255">
        <v>0</v>
      </c>
      <c r="J273" s="255">
        <v>0</v>
      </c>
      <c r="K273" s="256">
        <v>-1407</v>
      </c>
      <c r="L273" s="255">
        <v>0</v>
      </c>
    </row>
    <row r="274" spans="1:12" ht="13.5" thickBot="1">
      <c r="A274" s="254" t="s">
        <v>569</v>
      </c>
      <c r="B274" s="254" t="s">
        <v>561</v>
      </c>
      <c r="C274" s="255">
        <v>10519</v>
      </c>
      <c r="D274" s="256">
        <v>32854.92</v>
      </c>
      <c r="E274" s="256">
        <v>6846.82</v>
      </c>
      <c r="F274" s="256">
        <v>-26008.1</v>
      </c>
      <c r="G274" s="255">
        <v>0</v>
      </c>
      <c r="H274" s="255">
        <v>0</v>
      </c>
      <c r="I274" s="255">
        <v>0</v>
      </c>
      <c r="J274" s="255">
        <v>0</v>
      </c>
      <c r="K274" s="256">
        <v>-26008.1</v>
      </c>
      <c r="L274" s="255">
        <v>0</v>
      </c>
    </row>
    <row r="275" spans="1:12" ht="13.5" thickBot="1">
      <c r="A275" s="254" t="s">
        <v>570</v>
      </c>
      <c r="B275" s="254" t="s">
        <v>559</v>
      </c>
      <c r="C275" s="255">
        <v>2000</v>
      </c>
      <c r="D275" s="256">
        <v>2579.12</v>
      </c>
      <c r="E275" s="256">
        <v>2249.6</v>
      </c>
      <c r="F275" s="255">
        <v>0</v>
      </c>
      <c r="G275" s="255">
        <v>0</v>
      </c>
      <c r="H275" s="255">
        <v>295</v>
      </c>
      <c r="I275" s="255">
        <v>0</v>
      </c>
      <c r="J275" s="255">
        <v>0</v>
      </c>
      <c r="K275" s="255">
        <v>295</v>
      </c>
      <c r="L275" s="255">
        <v>0</v>
      </c>
    </row>
    <row r="276" spans="1:12" ht="13.5" thickBot="1">
      <c r="A276" s="254" t="s">
        <v>571</v>
      </c>
      <c r="B276" s="254" t="s">
        <v>559</v>
      </c>
      <c r="C276" s="255">
        <v>1714</v>
      </c>
      <c r="D276" s="256">
        <v>1776.06</v>
      </c>
      <c r="E276" s="256">
        <v>1662.58</v>
      </c>
      <c r="F276" s="255">
        <v>0</v>
      </c>
      <c r="G276" s="255">
        <v>0</v>
      </c>
      <c r="H276" s="255">
        <v>754.16</v>
      </c>
      <c r="I276" s="255">
        <v>0</v>
      </c>
      <c r="J276" s="255">
        <v>0</v>
      </c>
      <c r="K276" s="255">
        <v>754.16</v>
      </c>
      <c r="L276" s="255">
        <v>361.83</v>
      </c>
    </row>
    <row r="277" spans="1:12" ht="13.5" thickBot="1">
      <c r="A277" s="254" t="s">
        <v>572</v>
      </c>
      <c r="B277" s="254" t="s">
        <v>561</v>
      </c>
      <c r="C277" s="255">
        <v>21</v>
      </c>
      <c r="D277" s="256">
        <v>52617.79</v>
      </c>
      <c r="E277" s="256">
        <v>36828.93</v>
      </c>
      <c r="F277" s="256">
        <v>-15788.86</v>
      </c>
      <c r="G277" s="255">
        <v>0</v>
      </c>
      <c r="H277" s="255">
        <v>0</v>
      </c>
      <c r="I277" s="255">
        <v>0</v>
      </c>
      <c r="J277" s="255">
        <v>0</v>
      </c>
      <c r="K277" s="256">
        <v>-15788.86</v>
      </c>
      <c r="L277" s="255">
        <v>759.82</v>
      </c>
    </row>
    <row r="278" spans="1:12" ht="13.5" thickBot="1">
      <c r="A278" s="254" t="s">
        <v>573</v>
      </c>
      <c r="B278" s="254" t="s">
        <v>559</v>
      </c>
      <c r="C278" s="255">
        <v>37883</v>
      </c>
      <c r="D278" s="256">
        <v>19473.43</v>
      </c>
      <c r="E278" s="255">
        <v>984.96</v>
      </c>
      <c r="F278" s="255">
        <v>0</v>
      </c>
      <c r="G278" s="255">
        <v>0</v>
      </c>
      <c r="H278" s="255">
        <v>-79.55</v>
      </c>
      <c r="I278" s="255">
        <v>0</v>
      </c>
      <c r="J278" s="255">
        <v>0</v>
      </c>
      <c r="K278" s="255">
        <v>-79.55</v>
      </c>
      <c r="L278" s="255">
        <v>-45.46</v>
      </c>
    </row>
    <row r="279" spans="1:12" ht="13.5" thickBot="1">
      <c r="A279" s="254" t="s">
        <v>574</v>
      </c>
      <c r="B279" s="254" t="s">
        <v>559</v>
      </c>
      <c r="C279" s="255">
        <v>12395</v>
      </c>
      <c r="D279" s="256">
        <v>4410.5</v>
      </c>
      <c r="E279" s="255">
        <v>86.77</v>
      </c>
      <c r="F279" s="255">
        <v>0</v>
      </c>
      <c r="G279" s="255">
        <v>0</v>
      </c>
      <c r="H279" s="255">
        <v>9.92</v>
      </c>
      <c r="I279" s="255">
        <v>0</v>
      </c>
      <c r="J279" s="255">
        <v>0</v>
      </c>
      <c r="K279" s="255">
        <v>9.92</v>
      </c>
      <c r="L279" s="255">
        <v>1.24</v>
      </c>
    </row>
    <row r="280" spans="1:12" ht="13.5" thickBot="1">
      <c r="A280" s="254" t="s">
        <v>574</v>
      </c>
      <c r="B280" s="254" t="s">
        <v>561</v>
      </c>
      <c r="C280" s="255">
        <v>16020</v>
      </c>
      <c r="D280" s="256">
        <v>7469.99</v>
      </c>
      <c r="E280" s="255">
        <v>112.14</v>
      </c>
      <c r="F280" s="256">
        <v>-7357.85</v>
      </c>
      <c r="G280" s="255">
        <v>0</v>
      </c>
      <c r="H280" s="255">
        <v>0</v>
      </c>
      <c r="I280" s="255">
        <v>0</v>
      </c>
      <c r="J280" s="255">
        <v>0</v>
      </c>
      <c r="K280" s="256">
        <v>-7357.85</v>
      </c>
      <c r="L280" s="255">
        <v>1.6</v>
      </c>
    </row>
    <row r="281" spans="1:12" ht="13.5" thickBot="1">
      <c r="A281" s="254" t="s">
        <v>575</v>
      </c>
      <c r="B281" s="254" t="s">
        <v>561</v>
      </c>
      <c r="C281" s="255">
        <v>23916</v>
      </c>
      <c r="D281" s="256">
        <v>18599.6</v>
      </c>
      <c r="E281" s="255">
        <v>731.83</v>
      </c>
      <c r="F281" s="256">
        <v>-17867.77</v>
      </c>
      <c r="G281" s="255">
        <v>0</v>
      </c>
      <c r="H281" s="255">
        <v>0</v>
      </c>
      <c r="I281" s="255">
        <v>0</v>
      </c>
      <c r="J281" s="255">
        <v>0</v>
      </c>
      <c r="K281" s="256">
        <v>-17867.77</v>
      </c>
      <c r="L281" s="255">
        <v>9.57</v>
      </c>
    </row>
    <row r="282" spans="1:12" ht="13.5" thickBot="1">
      <c r="A282" s="254" t="s">
        <v>575</v>
      </c>
      <c r="B282" s="254" t="s">
        <v>559</v>
      </c>
      <c r="C282" s="255">
        <v>10000</v>
      </c>
      <c r="D282" s="256">
        <v>2365</v>
      </c>
      <c r="E282" s="255">
        <v>306</v>
      </c>
      <c r="F282" s="255">
        <v>0</v>
      </c>
      <c r="G282" s="255">
        <v>0</v>
      </c>
      <c r="H282" s="255">
        <v>33</v>
      </c>
      <c r="I282" s="255">
        <v>0</v>
      </c>
      <c r="J282" s="255">
        <v>0</v>
      </c>
      <c r="K282" s="255">
        <v>33</v>
      </c>
      <c r="L282" s="255">
        <v>4</v>
      </c>
    </row>
    <row r="283" spans="1:12" ht="13.5" thickBot="1">
      <c r="A283" s="254" t="s">
        <v>576</v>
      </c>
      <c r="B283" s="254" t="s">
        <v>559</v>
      </c>
      <c r="C283" s="255">
        <v>135000</v>
      </c>
      <c r="D283" s="256">
        <v>143453.14</v>
      </c>
      <c r="E283" s="256">
        <v>153940.5</v>
      </c>
      <c r="F283" s="255">
        <v>0</v>
      </c>
      <c r="G283" s="255">
        <v>0</v>
      </c>
      <c r="H283" s="256">
        <v>18290.5</v>
      </c>
      <c r="I283" s="255">
        <v>0</v>
      </c>
      <c r="J283" s="255">
        <v>0</v>
      </c>
      <c r="K283" s="256">
        <v>18290.5</v>
      </c>
      <c r="L283" s="256">
        <v>7209</v>
      </c>
    </row>
    <row r="284" spans="1:12" ht="13.5" thickBot="1">
      <c r="A284" s="254" t="s">
        <v>576</v>
      </c>
      <c r="B284" s="254" t="s">
        <v>561</v>
      </c>
      <c r="C284" s="255">
        <v>208143</v>
      </c>
      <c r="D284" s="256">
        <v>215884.58</v>
      </c>
      <c r="E284" s="256">
        <v>237345.46</v>
      </c>
      <c r="F284" s="256">
        <v>21460.88</v>
      </c>
      <c r="G284" s="255">
        <v>0</v>
      </c>
      <c r="H284" s="255">
        <v>0</v>
      </c>
      <c r="I284" s="255">
        <v>0</v>
      </c>
      <c r="J284" s="255">
        <v>0</v>
      </c>
      <c r="K284" s="256">
        <v>21460.88</v>
      </c>
      <c r="L284" s="256">
        <v>11114.83</v>
      </c>
    </row>
    <row r="285" spans="1:12" ht="13.5" thickBot="1">
      <c r="A285" s="342" t="s">
        <v>130</v>
      </c>
      <c r="B285" s="343"/>
      <c r="C285" s="343"/>
      <c r="D285" s="343"/>
      <c r="E285" s="343"/>
      <c r="F285" s="343"/>
      <c r="G285" s="343"/>
      <c r="H285" s="343"/>
      <c r="I285" s="343"/>
      <c r="J285" s="343"/>
      <c r="K285" s="343"/>
      <c r="L285" s="344"/>
    </row>
    <row r="286" spans="1:12" ht="13.5" thickBot="1">
      <c r="A286" s="254" t="s">
        <v>577</v>
      </c>
      <c r="B286" s="254" t="s">
        <v>559</v>
      </c>
      <c r="C286" s="255">
        <v>20000</v>
      </c>
      <c r="D286" s="256">
        <v>1879.06</v>
      </c>
      <c r="E286" s="256">
        <v>2050</v>
      </c>
      <c r="F286" s="255">
        <v>0</v>
      </c>
      <c r="G286" s="255">
        <v>0</v>
      </c>
      <c r="H286" s="255">
        <v>-90.93</v>
      </c>
      <c r="I286" s="255">
        <v>0</v>
      </c>
      <c r="J286" s="255">
        <v>0</v>
      </c>
      <c r="K286" s="255">
        <v>-90.93</v>
      </c>
      <c r="L286" s="255">
        <v>28</v>
      </c>
    </row>
    <row r="287" spans="1:12" ht="13.5" thickBot="1">
      <c r="A287" s="254" t="s">
        <v>578</v>
      </c>
      <c r="B287" s="254" t="s">
        <v>559</v>
      </c>
      <c r="C287" s="255">
        <v>20266</v>
      </c>
      <c r="D287" s="256">
        <v>2975.47</v>
      </c>
      <c r="E287" s="256">
        <v>4036.99</v>
      </c>
      <c r="F287" s="255">
        <v>0</v>
      </c>
      <c r="G287" s="255">
        <v>0</v>
      </c>
      <c r="H287" s="255">
        <v>-524.68</v>
      </c>
      <c r="I287" s="255">
        <v>0</v>
      </c>
      <c r="J287" s="255">
        <v>0</v>
      </c>
      <c r="K287" s="255">
        <v>-524.68</v>
      </c>
      <c r="L287" s="255">
        <v>-524.68</v>
      </c>
    </row>
    <row r="288" spans="1:12" ht="13.5" thickBot="1">
      <c r="A288" s="254" t="s">
        <v>578</v>
      </c>
      <c r="B288" s="254" t="s">
        <v>561</v>
      </c>
      <c r="C288" s="255">
        <v>42000</v>
      </c>
      <c r="D288" s="256">
        <v>3327.21</v>
      </c>
      <c r="E288" s="256">
        <v>8366.4</v>
      </c>
      <c r="F288" s="256">
        <v>5039.19</v>
      </c>
      <c r="G288" s="255">
        <v>0</v>
      </c>
      <c r="H288" s="255">
        <v>0</v>
      </c>
      <c r="I288" s="255">
        <v>0</v>
      </c>
      <c r="J288" s="255">
        <v>0</v>
      </c>
      <c r="K288" s="256">
        <v>5039.19</v>
      </c>
      <c r="L288" s="256">
        <v>-2507</v>
      </c>
    </row>
    <row r="289" spans="1:12" ht="13.5" thickBot="1">
      <c r="A289" s="254" t="s">
        <v>579</v>
      </c>
      <c r="B289" s="254" t="s">
        <v>559</v>
      </c>
      <c r="C289" s="255">
        <v>23000</v>
      </c>
      <c r="D289" s="256">
        <v>5556.97</v>
      </c>
      <c r="E289" s="256">
        <v>6886.2</v>
      </c>
      <c r="F289" s="255">
        <v>0</v>
      </c>
      <c r="G289" s="255">
        <v>0</v>
      </c>
      <c r="H289" s="255">
        <v>0</v>
      </c>
      <c r="I289" s="255">
        <v>0</v>
      </c>
      <c r="J289" s="255">
        <v>0</v>
      </c>
      <c r="K289" s="255">
        <v>0</v>
      </c>
      <c r="L289" s="255">
        <v>13.8</v>
      </c>
    </row>
    <row r="290" spans="1:12" ht="13.5" thickBot="1">
      <c r="A290" s="254" t="s">
        <v>579</v>
      </c>
      <c r="B290" s="254" t="s">
        <v>561</v>
      </c>
      <c r="C290" s="255">
        <v>42000</v>
      </c>
      <c r="D290" s="256">
        <v>4741.9</v>
      </c>
      <c r="E290" s="256">
        <v>12574.8</v>
      </c>
      <c r="F290" s="256">
        <v>7832.9</v>
      </c>
      <c r="G290" s="255">
        <v>0</v>
      </c>
      <c r="H290" s="255">
        <v>0</v>
      </c>
      <c r="I290" s="255">
        <v>0</v>
      </c>
      <c r="J290" s="255">
        <v>0</v>
      </c>
      <c r="K290" s="256">
        <v>7832.9</v>
      </c>
      <c r="L290" s="255">
        <v>25.2</v>
      </c>
    </row>
    <row r="291" spans="1:12" ht="13.5" thickBot="1">
      <c r="A291" s="254" t="s">
        <v>580</v>
      </c>
      <c r="B291" s="254" t="s">
        <v>561</v>
      </c>
      <c r="C291" s="255">
        <v>42000</v>
      </c>
      <c r="D291" s="256">
        <v>4762.78</v>
      </c>
      <c r="E291" s="256">
        <v>12574.8</v>
      </c>
      <c r="F291" s="256">
        <v>7812.02</v>
      </c>
      <c r="G291" s="255">
        <v>0</v>
      </c>
      <c r="H291" s="255">
        <v>0</v>
      </c>
      <c r="I291" s="255">
        <v>0</v>
      </c>
      <c r="J291" s="255">
        <v>0</v>
      </c>
      <c r="K291" s="256">
        <v>7812.02</v>
      </c>
      <c r="L291" s="255">
        <v>37.8</v>
      </c>
    </row>
    <row r="292" spans="1:12" ht="13.5" thickBot="1">
      <c r="A292" s="254" t="s">
        <v>580</v>
      </c>
      <c r="B292" s="254" t="s">
        <v>559</v>
      </c>
      <c r="C292" s="255">
        <v>61000</v>
      </c>
      <c r="D292" s="256">
        <v>14543.06</v>
      </c>
      <c r="E292" s="256">
        <v>18263.4</v>
      </c>
      <c r="F292" s="255">
        <v>0</v>
      </c>
      <c r="G292" s="255">
        <v>0</v>
      </c>
      <c r="H292" s="255">
        <v>54.9</v>
      </c>
      <c r="I292" s="255">
        <v>0</v>
      </c>
      <c r="J292" s="255">
        <v>0</v>
      </c>
      <c r="K292" s="255">
        <v>54.9</v>
      </c>
      <c r="L292" s="255">
        <v>54.9</v>
      </c>
    </row>
    <row r="293" spans="1:12" ht="13.5" thickBot="1">
      <c r="A293" s="254" t="s">
        <v>581</v>
      </c>
      <c r="B293" s="254" t="s">
        <v>559</v>
      </c>
      <c r="C293" s="255">
        <v>5000</v>
      </c>
      <c r="D293" s="256">
        <v>1180.92</v>
      </c>
      <c r="E293" s="256">
        <v>1488</v>
      </c>
      <c r="F293" s="255">
        <v>0</v>
      </c>
      <c r="G293" s="255">
        <v>0</v>
      </c>
      <c r="H293" s="255">
        <v>-98.36</v>
      </c>
      <c r="I293" s="255">
        <v>0</v>
      </c>
      <c r="J293" s="255">
        <v>0</v>
      </c>
      <c r="K293" s="255">
        <v>-98.36</v>
      </c>
      <c r="L293" s="255">
        <v>-102.36</v>
      </c>
    </row>
    <row r="294" spans="1:12" ht="13.5" thickBot="1">
      <c r="A294" s="254" t="s">
        <v>581</v>
      </c>
      <c r="B294" s="254" t="s">
        <v>561</v>
      </c>
      <c r="C294" s="255">
        <v>57000</v>
      </c>
      <c r="D294" s="256">
        <v>6784.6</v>
      </c>
      <c r="E294" s="256">
        <v>16963.2</v>
      </c>
      <c r="F294" s="256">
        <v>10178.6</v>
      </c>
      <c r="G294" s="255">
        <v>0</v>
      </c>
      <c r="H294" s="255">
        <v>0</v>
      </c>
      <c r="I294" s="255">
        <v>0</v>
      </c>
      <c r="J294" s="255">
        <v>0</v>
      </c>
      <c r="K294" s="256">
        <v>10178.6</v>
      </c>
      <c r="L294" s="256">
        <v>-3392.87</v>
      </c>
    </row>
    <row r="295" spans="1:12" ht="13.5" thickBot="1">
      <c r="A295" s="254" t="s">
        <v>582</v>
      </c>
      <c r="B295" s="254" t="s">
        <v>561</v>
      </c>
      <c r="C295" s="255">
        <v>60000</v>
      </c>
      <c r="D295" s="256">
        <v>12429.63</v>
      </c>
      <c r="E295" s="256">
        <v>23760</v>
      </c>
      <c r="F295" s="256">
        <v>11330.37</v>
      </c>
      <c r="G295" s="255">
        <v>0</v>
      </c>
      <c r="H295" s="255">
        <v>0</v>
      </c>
      <c r="I295" s="255">
        <v>0</v>
      </c>
      <c r="J295" s="255">
        <v>0</v>
      </c>
      <c r="K295" s="256">
        <v>11330.37</v>
      </c>
      <c r="L295" s="256">
        <v>-2532.59</v>
      </c>
    </row>
    <row r="296" spans="1:12" ht="13.5" thickBot="1">
      <c r="A296" s="254" t="s">
        <v>582</v>
      </c>
      <c r="B296" s="254" t="s">
        <v>559</v>
      </c>
      <c r="C296" s="255">
        <v>145296</v>
      </c>
      <c r="D296" s="256">
        <v>41928.87</v>
      </c>
      <c r="E296" s="256">
        <v>57537.22</v>
      </c>
      <c r="F296" s="255">
        <v>0</v>
      </c>
      <c r="G296" s="255">
        <v>0</v>
      </c>
      <c r="H296" s="256">
        <v>-3175.6</v>
      </c>
      <c r="I296" s="255">
        <v>0</v>
      </c>
      <c r="J296" s="255">
        <v>0</v>
      </c>
      <c r="K296" s="256">
        <v>-3175.6</v>
      </c>
      <c r="L296" s="256">
        <v>-3175.6</v>
      </c>
    </row>
    <row r="297" spans="1:12" ht="13.5" thickBot="1">
      <c r="A297" s="254" t="s">
        <v>583</v>
      </c>
      <c r="B297" s="254" t="s">
        <v>561</v>
      </c>
      <c r="C297" s="255">
        <v>42500</v>
      </c>
      <c r="D297" s="256">
        <v>6920.29</v>
      </c>
      <c r="E297" s="256">
        <v>16830</v>
      </c>
      <c r="F297" s="256">
        <v>9909.71</v>
      </c>
      <c r="G297" s="255">
        <v>0</v>
      </c>
      <c r="H297" s="255">
        <v>0</v>
      </c>
      <c r="I297" s="255">
        <v>0</v>
      </c>
      <c r="J297" s="255">
        <v>0</v>
      </c>
      <c r="K297" s="256">
        <v>9909.71</v>
      </c>
      <c r="L297" s="255">
        <v>0</v>
      </c>
    </row>
    <row r="298" spans="1:12" ht="13.5" thickBot="1">
      <c r="A298" s="254" t="s">
        <v>583</v>
      </c>
      <c r="B298" s="254" t="s">
        <v>559</v>
      </c>
      <c r="C298" s="255">
        <v>324348</v>
      </c>
      <c r="D298" s="256">
        <v>89729.55</v>
      </c>
      <c r="E298" s="256">
        <v>128441.81</v>
      </c>
      <c r="F298" s="255">
        <v>0</v>
      </c>
      <c r="G298" s="255">
        <v>0</v>
      </c>
      <c r="H298" s="256">
        <v>-9678.06</v>
      </c>
      <c r="I298" s="255">
        <v>0</v>
      </c>
      <c r="J298" s="255">
        <v>0</v>
      </c>
      <c r="K298" s="256">
        <v>-9678.06</v>
      </c>
      <c r="L298" s="255">
        <v>0</v>
      </c>
    </row>
    <row r="299" spans="1:12" ht="13.5" thickBot="1">
      <c r="A299" s="254" t="s">
        <v>584</v>
      </c>
      <c r="B299" s="254" t="s">
        <v>559</v>
      </c>
      <c r="C299" s="255">
        <v>64000</v>
      </c>
      <c r="D299" s="256">
        <v>22107.52</v>
      </c>
      <c r="E299" s="256">
        <v>31596.8</v>
      </c>
      <c r="F299" s="255">
        <v>0</v>
      </c>
      <c r="G299" s="255">
        <v>0</v>
      </c>
      <c r="H299" s="255">
        <v>44.8</v>
      </c>
      <c r="I299" s="255">
        <v>0</v>
      </c>
      <c r="J299" s="255">
        <v>0</v>
      </c>
      <c r="K299" s="255">
        <v>44.8</v>
      </c>
      <c r="L299" s="255">
        <v>0</v>
      </c>
    </row>
    <row r="300" spans="1:12" ht="13.5" thickBot="1">
      <c r="A300" s="254" t="s">
        <v>585</v>
      </c>
      <c r="B300" s="254" t="s">
        <v>559</v>
      </c>
      <c r="C300" s="255">
        <v>99609</v>
      </c>
      <c r="D300" s="256">
        <v>47751.02</v>
      </c>
      <c r="E300" s="256">
        <v>58968.53</v>
      </c>
      <c r="F300" s="255">
        <v>0</v>
      </c>
      <c r="G300" s="255">
        <v>0</v>
      </c>
      <c r="H300" s="255">
        <v>338.67</v>
      </c>
      <c r="I300" s="255">
        <v>0</v>
      </c>
      <c r="J300" s="255">
        <v>0</v>
      </c>
      <c r="K300" s="255">
        <v>338.67</v>
      </c>
      <c r="L300" s="255">
        <v>99.61</v>
      </c>
    </row>
    <row r="301" spans="1:12" ht="13.5" thickBot="1">
      <c r="A301" s="254" t="s">
        <v>586</v>
      </c>
      <c r="B301" s="254" t="s">
        <v>559</v>
      </c>
      <c r="C301" s="255">
        <v>144000</v>
      </c>
      <c r="D301" s="256">
        <v>82551.59</v>
      </c>
      <c r="E301" s="256">
        <v>99244.8</v>
      </c>
      <c r="F301" s="255">
        <v>0</v>
      </c>
      <c r="G301" s="255">
        <v>0</v>
      </c>
      <c r="H301" s="255">
        <v>460.8</v>
      </c>
      <c r="I301" s="255">
        <v>0</v>
      </c>
      <c r="J301" s="255">
        <v>0</v>
      </c>
      <c r="K301" s="255">
        <v>460.8</v>
      </c>
      <c r="L301" s="255">
        <v>57.6</v>
      </c>
    </row>
    <row r="302" spans="1:12" ht="13.5" thickBot="1">
      <c r="A302" s="254" t="s">
        <v>587</v>
      </c>
      <c r="B302" s="254" t="s">
        <v>559</v>
      </c>
      <c r="C302" s="255">
        <v>20000</v>
      </c>
      <c r="D302" s="256">
        <v>14271.42</v>
      </c>
      <c r="E302" s="256">
        <v>15698</v>
      </c>
      <c r="F302" s="255">
        <v>0</v>
      </c>
      <c r="G302" s="255">
        <v>0</v>
      </c>
      <c r="H302" s="255">
        <v>50</v>
      </c>
      <c r="I302" s="255">
        <v>0</v>
      </c>
      <c r="J302" s="255">
        <v>0</v>
      </c>
      <c r="K302" s="255">
        <v>50</v>
      </c>
      <c r="L302" s="255">
        <v>6</v>
      </c>
    </row>
    <row r="303" spans="1:12" ht="13.5" thickBot="1">
      <c r="A303" s="254" t="s">
        <v>588</v>
      </c>
      <c r="B303" s="254" t="s">
        <v>559</v>
      </c>
      <c r="C303" s="255">
        <v>12000</v>
      </c>
      <c r="D303" s="256">
        <v>9707.33</v>
      </c>
      <c r="E303" s="256">
        <v>10575.6</v>
      </c>
      <c r="F303" s="255">
        <v>0</v>
      </c>
      <c r="G303" s="255">
        <v>0</v>
      </c>
      <c r="H303" s="255">
        <v>99.6</v>
      </c>
      <c r="I303" s="255">
        <v>0</v>
      </c>
      <c r="J303" s="255">
        <v>0</v>
      </c>
      <c r="K303" s="255">
        <v>99.6</v>
      </c>
      <c r="L303" s="255">
        <v>3.6</v>
      </c>
    </row>
    <row r="304" spans="1:12" ht="13.5" thickBot="1">
      <c r="A304" s="254" t="s">
        <v>588</v>
      </c>
      <c r="B304" s="254" t="s">
        <v>561</v>
      </c>
      <c r="C304" s="255">
        <v>21800</v>
      </c>
      <c r="D304" s="256">
        <v>19401.58</v>
      </c>
      <c r="E304" s="256">
        <v>19212.34</v>
      </c>
      <c r="F304" s="255">
        <v>-189.24</v>
      </c>
      <c r="G304" s="255">
        <v>0</v>
      </c>
      <c r="H304" s="255">
        <v>0</v>
      </c>
      <c r="I304" s="255">
        <v>0</v>
      </c>
      <c r="J304" s="255">
        <v>0</v>
      </c>
      <c r="K304" s="255">
        <v>-189.24</v>
      </c>
      <c r="L304" s="255">
        <v>6.54</v>
      </c>
    </row>
    <row r="305" spans="1:12" ht="13.5" thickBot="1">
      <c r="A305" s="254" t="s">
        <v>589</v>
      </c>
      <c r="B305" s="254" t="s">
        <v>561</v>
      </c>
      <c r="C305" s="255">
        <v>182242</v>
      </c>
      <c r="D305" s="256">
        <v>173357.02</v>
      </c>
      <c r="E305" s="256">
        <v>177685.95</v>
      </c>
      <c r="F305" s="256">
        <v>4328.93</v>
      </c>
      <c r="G305" s="255">
        <v>0</v>
      </c>
      <c r="H305" s="255">
        <v>0</v>
      </c>
      <c r="I305" s="255">
        <v>0</v>
      </c>
      <c r="J305" s="255">
        <v>0</v>
      </c>
      <c r="K305" s="256">
        <v>4328.93</v>
      </c>
      <c r="L305" s="255">
        <v>-72.9</v>
      </c>
    </row>
    <row r="306" spans="1:12" ht="13.5" thickBot="1">
      <c r="A306" s="257" t="s">
        <v>590</v>
      </c>
      <c r="B306" s="257">
        <v>46</v>
      </c>
      <c r="C306" s="254"/>
      <c r="D306" s="258">
        <v>1358233.61</v>
      </c>
      <c r="E306" s="258">
        <v>1209030.56</v>
      </c>
      <c r="F306" s="258">
        <v>-14092.19</v>
      </c>
      <c r="G306" s="259">
        <v>0</v>
      </c>
      <c r="H306" s="259">
        <v>-347.39</v>
      </c>
      <c r="I306" s="259">
        <v>0</v>
      </c>
      <c r="J306" s="259">
        <v>0</v>
      </c>
      <c r="K306" s="258">
        <v>-14439.58</v>
      </c>
      <c r="L306" s="258">
        <v>7591.1</v>
      </c>
    </row>
    <row r="307" spans="1:12" ht="13.5" thickBot="1">
      <c r="A307" s="345" t="s">
        <v>591</v>
      </c>
      <c r="B307" s="346"/>
      <c r="C307" s="346"/>
      <c r="D307" s="346"/>
      <c r="E307" s="346"/>
      <c r="F307" s="346"/>
      <c r="G307" s="346"/>
      <c r="H307" s="346"/>
      <c r="I307" s="346"/>
      <c r="J307" s="346"/>
      <c r="K307" s="346"/>
      <c r="L307" s="347"/>
    </row>
    <row r="308" spans="1:12" ht="13.5" thickBot="1">
      <c r="A308" s="260" t="s">
        <v>558</v>
      </c>
      <c r="B308" s="260" t="s">
        <v>559</v>
      </c>
      <c r="C308" s="261">
        <v>28971</v>
      </c>
      <c r="D308" s="262">
        <v>49302.12</v>
      </c>
      <c r="E308" s="262">
        <v>5342.25</v>
      </c>
      <c r="F308" s="261">
        <v>0</v>
      </c>
      <c r="G308" s="261">
        <v>0</v>
      </c>
      <c r="H308" s="262">
        <v>-2268.43</v>
      </c>
      <c r="I308" s="261">
        <v>0</v>
      </c>
      <c r="J308" s="261">
        <v>0</v>
      </c>
      <c r="K308" s="262">
        <v>-2268.43</v>
      </c>
      <c r="L308" s="261">
        <v>-220.18</v>
      </c>
    </row>
    <row r="309" spans="1:12" ht="13.5" thickBot="1">
      <c r="A309" s="260" t="s">
        <v>560</v>
      </c>
      <c r="B309" s="260" t="s">
        <v>559</v>
      </c>
      <c r="C309" s="261">
        <v>41540</v>
      </c>
      <c r="D309" s="262">
        <v>60663.12</v>
      </c>
      <c r="E309" s="262">
        <v>3323.2</v>
      </c>
      <c r="F309" s="261">
        <v>0</v>
      </c>
      <c r="G309" s="261">
        <v>0</v>
      </c>
      <c r="H309" s="261">
        <v>-535.87</v>
      </c>
      <c r="I309" s="261">
        <v>0</v>
      </c>
      <c r="J309" s="261">
        <v>0</v>
      </c>
      <c r="K309" s="261">
        <v>-535.87</v>
      </c>
      <c r="L309" s="261">
        <v>-361.4</v>
      </c>
    </row>
    <row r="310" spans="1:12" ht="13.5" thickBot="1">
      <c r="A310" s="260" t="s">
        <v>560</v>
      </c>
      <c r="B310" s="260" t="s">
        <v>561</v>
      </c>
      <c r="C310" s="261">
        <v>7815</v>
      </c>
      <c r="D310" s="262">
        <v>6394.47</v>
      </c>
      <c r="E310" s="261">
        <v>625.2</v>
      </c>
      <c r="F310" s="262">
        <v>-5769.27</v>
      </c>
      <c r="G310" s="261">
        <v>0</v>
      </c>
      <c r="H310" s="261">
        <v>0</v>
      </c>
      <c r="I310" s="261">
        <v>0</v>
      </c>
      <c r="J310" s="261">
        <v>0</v>
      </c>
      <c r="K310" s="262">
        <v>-5769.27</v>
      </c>
      <c r="L310" s="261">
        <v>-67.99</v>
      </c>
    </row>
    <row r="311" spans="1:12" ht="13.5" thickBot="1">
      <c r="A311" s="260" t="s">
        <v>562</v>
      </c>
      <c r="B311" s="260" t="s">
        <v>559</v>
      </c>
      <c r="C311" s="261">
        <v>15723</v>
      </c>
      <c r="D311" s="262">
        <v>24016.8</v>
      </c>
      <c r="E311" s="262">
        <v>3144.6</v>
      </c>
      <c r="F311" s="261">
        <v>0</v>
      </c>
      <c r="G311" s="261">
        <v>0</v>
      </c>
      <c r="H311" s="262">
        <v>-1132.06</v>
      </c>
      <c r="I311" s="261">
        <v>0</v>
      </c>
      <c r="J311" s="261">
        <v>0</v>
      </c>
      <c r="K311" s="262">
        <v>-1132.06</v>
      </c>
      <c r="L311" s="261">
        <v>0</v>
      </c>
    </row>
    <row r="312" spans="1:12" ht="13.5" thickBot="1">
      <c r="A312" s="260" t="s">
        <v>563</v>
      </c>
      <c r="B312" s="260" t="s">
        <v>561</v>
      </c>
      <c r="C312" s="261">
        <v>1708</v>
      </c>
      <c r="D312" s="262">
        <v>1587.8</v>
      </c>
      <c r="E312" s="261">
        <v>211.28</v>
      </c>
      <c r="F312" s="262">
        <v>-1376.52</v>
      </c>
      <c r="G312" s="261">
        <v>0</v>
      </c>
      <c r="H312" s="261">
        <v>0</v>
      </c>
      <c r="I312" s="261">
        <v>0</v>
      </c>
      <c r="J312" s="261">
        <v>0</v>
      </c>
      <c r="K312" s="262">
        <v>-1376.52</v>
      </c>
      <c r="L312" s="261">
        <v>0.51</v>
      </c>
    </row>
    <row r="313" spans="1:12" ht="13.5" thickBot="1">
      <c r="A313" s="260" t="s">
        <v>563</v>
      </c>
      <c r="B313" s="260" t="s">
        <v>559</v>
      </c>
      <c r="C313" s="261">
        <v>30499</v>
      </c>
      <c r="D313" s="262">
        <v>46768.75</v>
      </c>
      <c r="E313" s="262">
        <v>3772.73</v>
      </c>
      <c r="F313" s="261">
        <v>0</v>
      </c>
      <c r="G313" s="261">
        <v>0</v>
      </c>
      <c r="H313" s="261">
        <v>-167.74</v>
      </c>
      <c r="I313" s="261">
        <v>0</v>
      </c>
      <c r="J313" s="261">
        <v>0</v>
      </c>
      <c r="K313" s="261">
        <v>-167.74</v>
      </c>
      <c r="L313" s="261">
        <v>9.15</v>
      </c>
    </row>
    <row r="314" spans="1:12" ht="13.5" thickBot="1">
      <c r="A314" s="260" t="s">
        <v>564</v>
      </c>
      <c r="B314" s="260" t="s">
        <v>561</v>
      </c>
      <c r="C314" s="261">
        <v>1000</v>
      </c>
      <c r="D314" s="262">
        <v>1055.25</v>
      </c>
      <c r="E314" s="261">
        <v>288.1</v>
      </c>
      <c r="F314" s="261">
        <v>-767.15</v>
      </c>
      <c r="G314" s="261">
        <v>0</v>
      </c>
      <c r="H314" s="261">
        <v>0</v>
      </c>
      <c r="I314" s="261">
        <v>0</v>
      </c>
      <c r="J314" s="261">
        <v>0</v>
      </c>
      <c r="K314" s="261">
        <v>-767.15</v>
      </c>
      <c r="L314" s="261">
        <v>-7.2</v>
      </c>
    </row>
    <row r="315" spans="1:12" ht="13.5" thickBot="1">
      <c r="A315" s="260" t="s">
        <v>564</v>
      </c>
      <c r="B315" s="260" t="s">
        <v>559</v>
      </c>
      <c r="C315" s="261">
        <v>17198</v>
      </c>
      <c r="D315" s="262">
        <v>28692.21</v>
      </c>
      <c r="E315" s="262">
        <v>4954.74</v>
      </c>
      <c r="F315" s="261">
        <v>0</v>
      </c>
      <c r="G315" s="261">
        <v>0</v>
      </c>
      <c r="H315" s="262">
        <v>-2550.47</v>
      </c>
      <c r="I315" s="261">
        <v>0</v>
      </c>
      <c r="J315" s="261">
        <v>0</v>
      </c>
      <c r="K315" s="262">
        <v>-2550.47</v>
      </c>
      <c r="L315" s="261">
        <v>-123.83</v>
      </c>
    </row>
    <row r="316" spans="1:12" ht="13.5" thickBot="1">
      <c r="A316" s="260" t="s">
        <v>565</v>
      </c>
      <c r="B316" s="260" t="s">
        <v>559</v>
      </c>
      <c r="C316" s="261">
        <v>10000</v>
      </c>
      <c r="D316" s="262">
        <v>7780</v>
      </c>
      <c r="E316" s="262">
        <v>1971</v>
      </c>
      <c r="F316" s="261">
        <v>0</v>
      </c>
      <c r="G316" s="261">
        <v>0</v>
      </c>
      <c r="H316" s="261">
        <v>-279</v>
      </c>
      <c r="I316" s="261">
        <v>0</v>
      </c>
      <c r="J316" s="261">
        <v>0</v>
      </c>
      <c r="K316" s="261">
        <v>-279</v>
      </c>
      <c r="L316" s="261">
        <v>-63</v>
      </c>
    </row>
    <row r="317" spans="1:12" ht="13.5" thickBot="1">
      <c r="A317" s="260" t="s">
        <v>565</v>
      </c>
      <c r="B317" s="260" t="s">
        <v>561</v>
      </c>
      <c r="C317" s="261">
        <v>14511</v>
      </c>
      <c r="D317" s="262">
        <v>13684.76</v>
      </c>
      <c r="E317" s="262">
        <v>2860.12</v>
      </c>
      <c r="F317" s="262">
        <v>-10824.64</v>
      </c>
      <c r="G317" s="261">
        <v>0</v>
      </c>
      <c r="H317" s="261">
        <v>0</v>
      </c>
      <c r="I317" s="261">
        <v>0</v>
      </c>
      <c r="J317" s="261">
        <v>0</v>
      </c>
      <c r="K317" s="262">
        <v>-10824.64</v>
      </c>
      <c r="L317" s="261">
        <v>-91.42</v>
      </c>
    </row>
    <row r="318" spans="1:12" ht="13.5" thickBot="1">
      <c r="A318" s="260" t="s">
        <v>566</v>
      </c>
      <c r="B318" s="260" t="s">
        <v>561</v>
      </c>
      <c r="C318" s="261">
        <v>1000</v>
      </c>
      <c r="D318" s="262">
        <v>1618.05</v>
      </c>
      <c r="E318" s="261">
        <v>271.4</v>
      </c>
      <c r="F318" s="262">
        <v>-1346.65</v>
      </c>
      <c r="G318" s="261">
        <v>0</v>
      </c>
      <c r="H318" s="261">
        <v>0</v>
      </c>
      <c r="I318" s="261">
        <v>0</v>
      </c>
      <c r="J318" s="261">
        <v>0</v>
      </c>
      <c r="K318" s="262">
        <v>-1346.65</v>
      </c>
      <c r="L318" s="261">
        <v>-64.9</v>
      </c>
    </row>
    <row r="319" spans="1:12" ht="13.5" thickBot="1">
      <c r="A319" s="260" t="s">
        <v>566</v>
      </c>
      <c r="B319" s="260" t="s">
        <v>559</v>
      </c>
      <c r="C319" s="261">
        <v>40723</v>
      </c>
      <c r="D319" s="262">
        <v>31540.41</v>
      </c>
      <c r="E319" s="262">
        <v>11052.22</v>
      </c>
      <c r="F319" s="261">
        <v>0</v>
      </c>
      <c r="G319" s="261">
        <v>0</v>
      </c>
      <c r="H319" s="262">
        <v>-3636.57</v>
      </c>
      <c r="I319" s="261">
        <v>0</v>
      </c>
      <c r="J319" s="261">
        <v>0</v>
      </c>
      <c r="K319" s="262">
        <v>-3636.57</v>
      </c>
      <c r="L319" s="262">
        <v>-2642.92</v>
      </c>
    </row>
    <row r="320" spans="1:12" ht="13.5" thickBot="1">
      <c r="A320" s="260" t="s">
        <v>567</v>
      </c>
      <c r="B320" s="260" t="s">
        <v>561</v>
      </c>
      <c r="C320" s="261">
        <v>5258</v>
      </c>
      <c r="D320" s="262">
        <v>4586.95</v>
      </c>
      <c r="E320" s="262">
        <v>1060.01</v>
      </c>
      <c r="F320" s="262">
        <v>-3526.94</v>
      </c>
      <c r="G320" s="261">
        <v>0</v>
      </c>
      <c r="H320" s="261">
        <v>0</v>
      </c>
      <c r="I320" s="261">
        <v>0</v>
      </c>
      <c r="J320" s="261">
        <v>0</v>
      </c>
      <c r="K320" s="262">
        <v>-3526.94</v>
      </c>
      <c r="L320" s="261">
        <v>-14.2</v>
      </c>
    </row>
    <row r="321" spans="1:12" ht="13.5" thickBot="1">
      <c r="A321" s="260" t="s">
        <v>567</v>
      </c>
      <c r="B321" s="260" t="s">
        <v>559</v>
      </c>
      <c r="C321" s="261">
        <v>13000</v>
      </c>
      <c r="D321" s="262">
        <v>11744</v>
      </c>
      <c r="E321" s="262">
        <v>2620.8</v>
      </c>
      <c r="F321" s="261">
        <v>0</v>
      </c>
      <c r="G321" s="261">
        <v>0</v>
      </c>
      <c r="H321" s="261">
        <v>1.3</v>
      </c>
      <c r="I321" s="261">
        <v>0</v>
      </c>
      <c r="J321" s="261">
        <v>0</v>
      </c>
      <c r="K321" s="261">
        <v>1.3</v>
      </c>
      <c r="L321" s="261">
        <v>-35.1</v>
      </c>
    </row>
    <row r="322" spans="1:12" ht="13.5" thickBot="1">
      <c r="A322" s="260" t="s">
        <v>568</v>
      </c>
      <c r="B322" s="260" t="s">
        <v>561</v>
      </c>
      <c r="C322" s="261">
        <v>2000</v>
      </c>
      <c r="D322" s="262">
        <v>1407</v>
      </c>
      <c r="E322" s="261">
        <v>0</v>
      </c>
      <c r="F322" s="262">
        <v>-1407</v>
      </c>
      <c r="G322" s="261">
        <v>0</v>
      </c>
      <c r="H322" s="261">
        <v>0</v>
      </c>
      <c r="I322" s="261">
        <v>0</v>
      </c>
      <c r="J322" s="261">
        <v>0</v>
      </c>
      <c r="K322" s="262">
        <v>-1407</v>
      </c>
      <c r="L322" s="261">
        <v>0</v>
      </c>
    </row>
    <row r="323" spans="1:12" ht="13.5" thickBot="1">
      <c r="A323" s="260" t="s">
        <v>569</v>
      </c>
      <c r="B323" s="260" t="s">
        <v>561</v>
      </c>
      <c r="C323" s="261">
        <v>10519</v>
      </c>
      <c r="D323" s="262">
        <v>32854.92</v>
      </c>
      <c r="E323" s="262">
        <v>6846.82</v>
      </c>
      <c r="F323" s="262">
        <v>-26008.1</v>
      </c>
      <c r="G323" s="261">
        <v>0</v>
      </c>
      <c r="H323" s="261">
        <v>0</v>
      </c>
      <c r="I323" s="261">
        <v>0</v>
      </c>
      <c r="J323" s="261">
        <v>0</v>
      </c>
      <c r="K323" s="262">
        <v>-26008.1</v>
      </c>
      <c r="L323" s="261">
        <v>0</v>
      </c>
    </row>
    <row r="324" spans="1:12" ht="13.5" thickBot="1">
      <c r="A324" s="260" t="s">
        <v>570</v>
      </c>
      <c r="B324" s="260" t="s">
        <v>559</v>
      </c>
      <c r="C324" s="261">
        <v>2000</v>
      </c>
      <c r="D324" s="262">
        <v>2579.12</v>
      </c>
      <c r="E324" s="262">
        <v>2249.6</v>
      </c>
      <c r="F324" s="261">
        <v>0</v>
      </c>
      <c r="G324" s="261">
        <v>0</v>
      </c>
      <c r="H324" s="261">
        <v>295</v>
      </c>
      <c r="I324" s="261">
        <v>0</v>
      </c>
      <c r="J324" s="261">
        <v>0</v>
      </c>
      <c r="K324" s="261">
        <v>295</v>
      </c>
      <c r="L324" s="261">
        <v>0</v>
      </c>
    </row>
    <row r="325" spans="1:12" ht="13.5" thickBot="1">
      <c r="A325" s="260" t="s">
        <v>571</v>
      </c>
      <c r="B325" s="260" t="s">
        <v>559</v>
      </c>
      <c r="C325" s="261">
        <v>1714</v>
      </c>
      <c r="D325" s="262">
        <v>1776.06</v>
      </c>
      <c r="E325" s="262">
        <v>1712.29</v>
      </c>
      <c r="F325" s="261">
        <v>0</v>
      </c>
      <c r="G325" s="261">
        <v>0</v>
      </c>
      <c r="H325" s="261">
        <v>803.87</v>
      </c>
      <c r="I325" s="261">
        <v>0</v>
      </c>
      <c r="J325" s="261">
        <v>0</v>
      </c>
      <c r="K325" s="261">
        <v>803.87</v>
      </c>
      <c r="L325" s="261">
        <v>49.71</v>
      </c>
    </row>
    <row r="326" spans="1:12" ht="13.5" thickBot="1">
      <c r="A326" s="260" t="s">
        <v>572</v>
      </c>
      <c r="B326" s="260" t="s">
        <v>561</v>
      </c>
      <c r="C326" s="261">
        <v>21</v>
      </c>
      <c r="D326" s="262">
        <v>52617.79</v>
      </c>
      <c r="E326" s="262">
        <v>36973.03</v>
      </c>
      <c r="F326" s="262">
        <v>-15644.76</v>
      </c>
      <c r="G326" s="261">
        <v>0</v>
      </c>
      <c r="H326" s="261">
        <v>0</v>
      </c>
      <c r="I326" s="261">
        <v>0</v>
      </c>
      <c r="J326" s="261">
        <v>0</v>
      </c>
      <c r="K326" s="262">
        <v>-15644.76</v>
      </c>
      <c r="L326" s="261">
        <v>144.1</v>
      </c>
    </row>
    <row r="327" spans="1:12" ht="13.5" thickBot="1">
      <c r="A327" s="260" t="s">
        <v>573</v>
      </c>
      <c r="B327" s="260" t="s">
        <v>559</v>
      </c>
      <c r="C327" s="261">
        <v>37883</v>
      </c>
      <c r="D327" s="262">
        <v>19473.43</v>
      </c>
      <c r="E327" s="261">
        <v>984.96</v>
      </c>
      <c r="F327" s="261">
        <v>0</v>
      </c>
      <c r="G327" s="261">
        <v>0</v>
      </c>
      <c r="H327" s="261">
        <v>-79.55</v>
      </c>
      <c r="I327" s="261">
        <v>0</v>
      </c>
      <c r="J327" s="261">
        <v>0</v>
      </c>
      <c r="K327" s="261">
        <v>-79.55</v>
      </c>
      <c r="L327" s="261">
        <v>0</v>
      </c>
    </row>
    <row r="328" spans="1:12" ht="13.5" thickBot="1">
      <c r="A328" s="260" t="s">
        <v>574</v>
      </c>
      <c r="B328" s="260" t="s">
        <v>559</v>
      </c>
      <c r="C328" s="261">
        <v>12395</v>
      </c>
      <c r="D328" s="262">
        <v>4410.5</v>
      </c>
      <c r="E328" s="261">
        <v>86.77</v>
      </c>
      <c r="F328" s="261">
        <v>0</v>
      </c>
      <c r="G328" s="261">
        <v>0</v>
      </c>
      <c r="H328" s="261">
        <v>9.92</v>
      </c>
      <c r="I328" s="261">
        <v>0</v>
      </c>
      <c r="J328" s="261">
        <v>0</v>
      </c>
      <c r="K328" s="261">
        <v>9.92</v>
      </c>
      <c r="L328" s="261">
        <v>0</v>
      </c>
    </row>
    <row r="329" spans="1:12" ht="13.5" thickBot="1">
      <c r="A329" s="260" t="s">
        <v>574</v>
      </c>
      <c r="B329" s="260" t="s">
        <v>561</v>
      </c>
      <c r="C329" s="261">
        <v>16020</v>
      </c>
      <c r="D329" s="262">
        <v>7469.99</v>
      </c>
      <c r="E329" s="261">
        <v>112.14</v>
      </c>
      <c r="F329" s="262">
        <v>-7357.85</v>
      </c>
      <c r="G329" s="261">
        <v>0</v>
      </c>
      <c r="H329" s="261">
        <v>0</v>
      </c>
      <c r="I329" s="261">
        <v>0</v>
      </c>
      <c r="J329" s="261">
        <v>0</v>
      </c>
      <c r="K329" s="262">
        <v>-7357.85</v>
      </c>
      <c r="L329" s="261">
        <v>0</v>
      </c>
    </row>
    <row r="330" spans="1:12" ht="13.5" thickBot="1">
      <c r="A330" s="260" t="s">
        <v>575</v>
      </c>
      <c r="B330" s="260" t="s">
        <v>559</v>
      </c>
      <c r="C330" s="261">
        <v>10000</v>
      </c>
      <c r="D330" s="262">
        <v>2365</v>
      </c>
      <c r="E330" s="261">
        <v>304</v>
      </c>
      <c r="F330" s="261">
        <v>0</v>
      </c>
      <c r="G330" s="261">
        <v>0</v>
      </c>
      <c r="H330" s="261">
        <v>31</v>
      </c>
      <c r="I330" s="261">
        <v>0</v>
      </c>
      <c r="J330" s="261">
        <v>0</v>
      </c>
      <c r="K330" s="261">
        <v>31</v>
      </c>
      <c r="L330" s="261">
        <v>-2</v>
      </c>
    </row>
    <row r="331" spans="1:12" ht="13.5" thickBot="1">
      <c r="A331" s="260" t="s">
        <v>575</v>
      </c>
      <c r="B331" s="260" t="s">
        <v>561</v>
      </c>
      <c r="C331" s="261">
        <v>23916</v>
      </c>
      <c r="D331" s="262">
        <v>18599.6</v>
      </c>
      <c r="E331" s="261">
        <v>727.05</v>
      </c>
      <c r="F331" s="262">
        <v>-17872.55</v>
      </c>
      <c r="G331" s="261">
        <v>0</v>
      </c>
      <c r="H331" s="261">
        <v>0</v>
      </c>
      <c r="I331" s="261">
        <v>0</v>
      </c>
      <c r="J331" s="261">
        <v>0</v>
      </c>
      <c r="K331" s="262">
        <v>-17872.55</v>
      </c>
      <c r="L331" s="261">
        <v>-4.78</v>
      </c>
    </row>
    <row r="332" spans="1:12" ht="13.5" thickBot="1">
      <c r="A332" s="260" t="s">
        <v>576</v>
      </c>
      <c r="B332" s="260" t="s">
        <v>561</v>
      </c>
      <c r="C332" s="261">
        <v>208143</v>
      </c>
      <c r="D332" s="262">
        <v>215884.58</v>
      </c>
      <c r="E332" s="262">
        <v>220111.22</v>
      </c>
      <c r="F332" s="262">
        <v>4226.64</v>
      </c>
      <c r="G332" s="261">
        <v>0</v>
      </c>
      <c r="H332" s="261">
        <v>0</v>
      </c>
      <c r="I332" s="261">
        <v>0</v>
      </c>
      <c r="J332" s="261">
        <v>0</v>
      </c>
      <c r="K332" s="262">
        <v>4226.64</v>
      </c>
      <c r="L332" s="262">
        <v>-17234.24</v>
      </c>
    </row>
    <row r="333" spans="1:12" ht="13.5" thickBot="1">
      <c r="A333" s="260" t="s">
        <v>576</v>
      </c>
      <c r="B333" s="260" t="s">
        <v>559</v>
      </c>
      <c r="C333" s="261">
        <v>135000</v>
      </c>
      <c r="D333" s="262">
        <v>143453.14</v>
      </c>
      <c r="E333" s="262">
        <v>142762.5</v>
      </c>
      <c r="F333" s="261">
        <v>0</v>
      </c>
      <c r="G333" s="261">
        <v>0</v>
      </c>
      <c r="H333" s="262">
        <v>7112.5</v>
      </c>
      <c r="I333" s="261">
        <v>0</v>
      </c>
      <c r="J333" s="261">
        <v>0</v>
      </c>
      <c r="K333" s="262">
        <v>7112.5</v>
      </c>
      <c r="L333" s="262">
        <v>-11178</v>
      </c>
    </row>
    <row r="334" spans="1:12" ht="13.5" thickBot="1">
      <c r="A334" s="345" t="s">
        <v>130</v>
      </c>
      <c r="B334" s="346"/>
      <c r="C334" s="346"/>
      <c r="D334" s="346"/>
      <c r="E334" s="346"/>
      <c r="F334" s="346"/>
      <c r="G334" s="346"/>
      <c r="H334" s="346"/>
      <c r="I334" s="346"/>
      <c r="J334" s="346"/>
      <c r="K334" s="346"/>
      <c r="L334" s="347"/>
    </row>
    <row r="335" spans="1:12" ht="13.5" thickBot="1">
      <c r="A335" s="260" t="s">
        <v>578</v>
      </c>
      <c r="B335" s="260" t="s">
        <v>559</v>
      </c>
      <c r="C335" s="261">
        <v>20266</v>
      </c>
      <c r="D335" s="262">
        <v>2975.47</v>
      </c>
      <c r="E335" s="262">
        <v>4036.99</v>
      </c>
      <c r="F335" s="261">
        <v>0</v>
      </c>
      <c r="G335" s="261">
        <v>0</v>
      </c>
      <c r="H335" s="261">
        <v>-524.68</v>
      </c>
      <c r="I335" s="261">
        <v>0</v>
      </c>
      <c r="J335" s="261">
        <v>0</v>
      </c>
      <c r="K335" s="261">
        <v>-524.68</v>
      </c>
      <c r="L335" s="261">
        <v>0</v>
      </c>
    </row>
    <row r="336" spans="1:12" ht="13.5" thickBot="1">
      <c r="A336" s="260" t="s">
        <v>578</v>
      </c>
      <c r="B336" s="260" t="s">
        <v>561</v>
      </c>
      <c r="C336" s="261">
        <v>42000</v>
      </c>
      <c r="D336" s="262">
        <v>3327.21</v>
      </c>
      <c r="E336" s="262">
        <v>8366.4</v>
      </c>
      <c r="F336" s="262">
        <v>5039.19</v>
      </c>
      <c r="G336" s="261">
        <v>0</v>
      </c>
      <c r="H336" s="261">
        <v>0</v>
      </c>
      <c r="I336" s="261">
        <v>0</v>
      </c>
      <c r="J336" s="261">
        <v>0</v>
      </c>
      <c r="K336" s="262">
        <v>5039.19</v>
      </c>
      <c r="L336" s="261">
        <v>0</v>
      </c>
    </row>
    <row r="337" spans="1:12" ht="13.5" thickBot="1">
      <c r="A337" s="260" t="s">
        <v>579</v>
      </c>
      <c r="B337" s="260" t="s">
        <v>559</v>
      </c>
      <c r="C337" s="261">
        <v>23000</v>
      </c>
      <c r="D337" s="262">
        <v>5556.97</v>
      </c>
      <c r="E337" s="262">
        <v>6886.2</v>
      </c>
      <c r="F337" s="261">
        <v>0</v>
      </c>
      <c r="G337" s="261">
        <v>0</v>
      </c>
      <c r="H337" s="261">
        <v>0</v>
      </c>
      <c r="I337" s="261">
        <v>0</v>
      </c>
      <c r="J337" s="261">
        <v>0</v>
      </c>
      <c r="K337" s="261">
        <v>0</v>
      </c>
      <c r="L337" s="261">
        <v>0</v>
      </c>
    </row>
    <row r="338" spans="1:12" ht="13.5" thickBot="1">
      <c r="A338" s="260" t="s">
        <v>579</v>
      </c>
      <c r="B338" s="260" t="s">
        <v>561</v>
      </c>
      <c r="C338" s="261">
        <v>42000</v>
      </c>
      <c r="D338" s="262">
        <v>4741.9</v>
      </c>
      <c r="E338" s="262">
        <v>12574.8</v>
      </c>
      <c r="F338" s="262">
        <v>7832.9</v>
      </c>
      <c r="G338" s="261">
        <v>0</v>
      </c>
      <c r="H338" s="261">
        <v>0</v>
      </c>
      <c r="I338" s="261">
        <v>0</v>
      </c>
      <c r="J338" s="261">
        <v>0</v>
      </c>
      <c r="K338" s="262">
        <v>7832.9</v>
      </c>
      <c r="L338" s="261">
        <v>0</v>
      </c>
    </row>
    <row r="339" spans="1:12" ht="13.5" thickBot="1">
      <c r="A339" s="260" t="s">
        <v>580</v>
      </c>
      <c r="B339" s="260" t="s">
        <v>559</v>
      </c>
      <c r="C339" s="261">
        <v>61000</v>
      </c>
      <c r="D339" s="262">
        <v>14543.06</v>
      </c>
      <c r="E339" s="262">
        <v>18263.4</v>
      </c>
      <c r="F339" s="261">
        <v>0</v>
      </c>
      <c r="G339" s="261">
        <v>0</v>
      </c>
      <c r="H339" s="261">
        <v>54.9</v>
      </c>
      <c r="I339" s="261">
        <v>0</v>
      </c>
      <c r="J339" s="261">
        <v>0</v>
      </c>
      <c r="K339" s="261">
        <v>54.9</v>
      </c>
      <c r="L339" s="261">
        <v>0</v>
      </c>
    </row>
    <row r="340" spans="1:12" ht="13.5" thickBot="1">
      <c r="A340" s="260" t="s">
        <v>580</v>
      </c>
      <c r="B340" s="260" t="s">
        <v>561</v>
      </c>
      <c r="C340" s="261">
        <v>42000</v>
      </c>
      <c r="D340" s="262">
        <v>4762.78</v>
      </c>
      <c r="E340" s="262">
        <v>12574.8</v>
      </c>
      <c r="F340" s="262">
        <v>7812.02</v>
      </c>
      <c r="G340" s="261">
        <v>0</v>
      </c>
      <c r="H340" s="261">
        <v>0</v>
      </c>
      <c r="I340" s="261">
        <v>0</v>
      </c>
      <c r="J340" s="261">
        <v>0</v>
      </c>
      <c r="K340" s="262">
        <v>7812.02</v>
      </c>
      <c r="L340" s="261">
        <v>0</v>
      </c>
    </row>
    <row r="341" spans="1:12" ht="13.5" thickBot="1">
      <c r="A341" s="260" t="s">
        <v>581</v>
      </c>
      <c r="B341" s="260" t="s">
        <v>561</v>
      </c>
      <c r="C341" s="261">
        <v>57000</v>
      </c>
      <c r="D341" s="262">
        <v>6784.6</v>
      </c>
      <c r="E341" s="262">
        <v>16963.2</v>
      </c>
      <c r="F341" s="262">
        <v>10178.6</v>
      </c>
      <c r="G341" s="261">
        <v>0</v>
      </c>
      <c r="H341" s="261">
        <v>0</v>
      </c>
      <c r="I341" s="261">
        <v>0</v>
      </c>
      <c r="J341" s="261">
        <v>0</v>
      </c>
      <c r="K341" s="262">
        <v>10178.6</v>
      </c>
      <c r="L341" s="261">
        <v>0</v>
      </c>
    </row>
    <row r="342" spans="1:12" ht="13.5" thickBot="1">
      <c r="A342" s="260" t="s">
        <v>581</v>
      </c>
      <c r="B342" s="260" t="s">
        <v>559</v>
      </c>
      <c r="C342" s="261">
        <v>5000</v>
      </c>
      <c r="D342" s="262">
        <v>1180.92</v>
      </c>
      <c r="E342" s="262">
        <v>1488</v>
      </c>
      <c r="F342" s="261">
        <v>0</v>
      </c>
      <c r="G342" s="261">
        <v>0</v>
      </c>
      <c r="H342" s="261">
        <v>-98.36</v>
      </c>
      <c r="I342" s="261">
        <v>0</v>
      </c>
      <c r="J342" s="261">
        <v>0</v>
      </c>
      <c r="K342" s="261">
        <v>-98.36</v>
      </c>
      <c r="L342" s="261">
        <v>0</v>
      </c>
    </row>
    <row r="343" spans="1:12" ht="13.5" thickBot="1">
      <c r="A343" s="260" t="s">
        <v>582</v>
      </c>
      <c r="B343" s="260" t="s">
        <v>559</v>
      </c>
      <c r="C343" s="261">
        <v>145296</v>
      </c>
      <c r="D343" s="262">
        <v>41928.87</v>
      </c>
      <c r="E343" s="262">
        <v>57537.22</v>
      </c>
      <c r="F343" s="261">
        <v>0</v>
      </c>
      <c r="G343" s="261">
        <v>0</v>
      </c>
      <c r="H343" s="262">
        <v>-3175.6</v>
      </c>
      <c r="I343" s="261">
        <v>0</v>
      </c>
      <c r="J343" s="261">
        <v>0</v>
      </c>
      <c r="K343" s="262">
        <v>-3175.6</v>
      </c>
      <c r="L343" s="261">
        <v>0</v>
      </c>
    </row>
    <row r="344" spans="1:12" ht="13.5" thickBot="1">
      <c r="A344" s="260" t="s">
        <v>582</v>
      </c>
      <c r="B344" s="260" t="s">
        <v>561</v>
      </c>
      <c r="C344" s="261">
        <v>60000</v>
      </c>
      <c r="D344" s="262">
        <v>12429.63</v>
      </c>
      <c r="E344" s="262">
        <v>23760</v>
      </c>
      <c r="F344" s="262">
        <v>11330.37</v>
      </c>
      <c r="G344" s="261">
        <v>0</v>
      </c>
      <c r="H344" s="261">
        <v>0</v>
      </c>
      <c r="I344" s="261">
        <v>0</v>
      </c>
      <c r="J344" s="261">
        <v>0</v>
      </c>
      <c r="K344" s="262">
        <v>11330.37</v>
      </c>
      <c r="L344" s="261">
        <v>0</v>
      </c>
    </row>
    <row r="345" spans="1:12" ht="13.5" thickBot="1">
      <c r="A345" s="260" t="s">
        <v>583</v>
      </c>
      <c r="B345" s="260" t="s">
        <v>561</v>
      </c>
      <c r="C345" s="261">
        <v>42500</v>
      </c>
      <c r="D345" s="262">
        <v>6920.29</v>
      </c>
      <c r="E345" s="262">
        <v>16830</v>
      </c>
      <c r="F345" s="262">
        <v>9909.71</v>
      </c>
      <c r="G345" s="261">
        <v>0</v>
      </c>
      <c r="H345" s="261">
        <v>0</v>
      </c>
      <c r="I345" s="261">
        <v>0</v>
      </c>
      <c r="J345" s="261">
        <v>0</v>
      </c>
      <c r="K345" s="262">
        <v>9909.71</v>
      </c>
      <c r="L345" s="261">
        <v>0</v>
      </c>
    </row>
    <row r="346" spans="1:12" ht="13.5" thickBot="1">
      <c r="A346" s="260" t="s">
        <v>583</v>
      </c>
      <c r="B346" s="260" t="s">
        <v>559</v>
      </c>
      <c r="C346" s="261">
        <v>324348</v>
      </c>
      <c r="D346" s="262">
        <v>89729.55</v>
      </c>
      <c r="E346" s="262">
        <v>128441.81</v>
      </c>
      <c r="F346" s="261">
        <v>0</v>
      </c>
      <c r="G346" s="261">
        <v>0</v>
      </c>
      <c r="H346" s="262">
        <v>-9678.06</v>
      </c>
      <c r="I346" s="261">
        <v>0</v>
      </c>
      <c r="J346" s="261">
        <v>0</v>
      </c>
      <c r="K346" s="262">
        <v>-9678.06</v>
      </c>
      <c r="L346" s="261">
        <v>0</v>
      </c>
    </row>
    <row r="347" spans="1:12" ht="13.5" thickBot="1">
      <c r="A347" s="260" t="s">
        <v>584</v>
      </c>
      <c r="B347" s="260" t="s">
        <v>559</v>
      </c>
      <c r="C347" s="261">
        <v>64000</v>
      </c>
      <c r="D347" s="262">
        <v>22107.52</v>
      </c>
      <c r="E347" s="262">
        <v>31603.2</v>
      </c>
      <c r="F347" s="261">
        <v>0</v>
      </c>
      <c r="G347" s="261">
        <v>0</v>
      </c>
      <c r="H347" s="261">
        <v>51.2</v>
      </c>
      <c r="I347" s="261">
        <v>0</v>
      </c>
      <c r="J347" s="261">
        <v>0</v>
      </c>
      <c r="K347" s="261">
        <v>51.2</v>
      </c>
      <c r="L347" s="261">
        <v>6.4</v>
      </c>
    </row>
    <row r="348" spans="1:12" ht="13.5" thickBot="1">
      <c r="A348" s="260" t="s">
        <v>585</v>
      </c>
      <c r="B348" s="260" t="s">
        <v>559</v>
      </c>
      <c r="C348" s="261">
        <v>99609</v>
      </c>
      <c r="D348" s="262">
        <v>47751.02</v>
      </c>
      <c r="E348" s="262">
        <v>59167.75</v>
      </c>
      <c r="F348" s="261">
        <v>0</v>
      </c>
      <c r="G348" s="261">
        <v>0</v>
      </c>
      <c r="H348" s="261">
        <v>537.89</v>
      </c>
      <c r="I348" s="261">
        <v>0</v>
      </c>
      <c r="J348" s="261">
        <v>0</v>
      </c>
      <c r="K348" s="261">
        <v>537.89</v>
      </c>
      <c r="L348" s="261">
        <v>199.22</v>
      </c>
    </row>
    <row r="349" spans="1:12" ht="13.5" thickBot="1">
      <c r="A349" s="260" t="s">
        <v>586</v>
      </c>
      <c r="B349" s="260" t="s">
        <v>559</v>
      </c>
      <c r="C349" s="261">
        <v>144000</v>
      </c>
      <c r="D349" s="262">
        <v>82551.59</v>
      </c>
      <c r="E349" s="262">
        <v>99244.8</v>
      </c>
      <c r="F349" s="261">
        <v>0</v>
      </c>
      <c r="G349" s="261">
        <v>0</v>
      </c>
      <c r="H349" s="261">
        <v>460.8</v>
      </c>
      <c r="I349" s="261">
        <v>0</v>
      </c>
      <c r="J349" s="261">
        <v>0</v>
      </c>
      <c r="K349" s="261">
        <v>460.8</v>
      </c>
      <c r="L349" s="261">
        <v>0</v>
      </c>
    </row>
    <row r="350" spans="1:12" ht="13.5" thickBot="1">
      <c r="A350" s="260" t="s">
        <v>587</v>
      </c>
      <c r="B350" s="260" t="s">
        <v>559</v>
      </c>
      <c r="C350" s="261">
        <v>20000</v>
      </c>
      <c r="D350" s="262">
        <v>14271.42</v>
      </c>
      <c r="E350" s="262">
        <v>15698</v>
      </c>
      <c r="F350" s="261">
        <v>0</v>
      </c>
      <c r="G350" s="261">
        <v>0</v>
      </c>
      <c r="H350" s="261">
        <v>50</v>
      </c>
      <c r="I350" s="261">
        <v>0</v>
      </c>
      <c r="J350" s="261">
        <v>0</v>
      </c>
      <c r="K350" s="261">
        <v>50</v>
      </c>
      <c r="L350" s="261">
        <v>0</v>
      </c>
    </row>
    <row r="351" spans="1:12" ht="13.5" thickBot="1">
      <c r="A351" s="260" t="s">
        <v>588</v>
      </c>
      <c r="B351" s="260" t="s">
        <v>559</v>
      </c>
      <c r="C351" s="261">
        <v>12000</v>
      </c>
      <c r="D351" s="262">
        <v>9707.33</v>
      </c>
      <c r="E351" s="262">
        <v>10575.6</v>
      </c>
      <c r="F351" s="261">
        <v>0</v>
      </c>
      <c r="G351" s="261">
        <v>0</v>
      </c>
      <c r="H351" s="261">
        <v>99.6</v>
      </c>
      <c r="I351" s="261">
        <v>0</v>
      </c>
      <c r="J351" s="261">
        <v>0</v>
      </c>
      <c r="K351" s="261">
        <v>99.6</v>
      </c>
      <c r="L351" s="261">
        <v>0</v>
      </c>
    </row>
    <row r="352" spans="1:12" ht="13.5" thickBot="1">
      <c r="A352" s="260" t="s">
        <v>588</v>
      </c>
      <c r="B352" s="260" t="s">
        <v>561</v>
      </c>
      <c r="C352" s="261">
        <v>21800</v>
      </c>
      <c r="D352" s="262">
        <v>19401.58</v>
      </c>
      <c r="E352" s="262">
        <v>19212.34</v>
      </c>
      <c r="F352" s="261">
        <v>-189.24</v>
      </c>
      <c r="G352" s="261">
        <v>0</v>
      </c>
      <c r="H352" s="261">
        <v>0</v>
      </c>
      <c r="I352" s="261">
        <v>0</v>
      </c>
      <c r="J352" s="261">
        <v>0</v>
      </c>
      <c r="K352" s="261">
        <v>-189.24</v>
      </c>
      <c r="L352" s="261">
        <v>0</v>
      </c>
    </row>
    <row r="353" spans="1:12" ht="13.5" thickBot="1">
      <c r="A353" s="260" t="s">
        <v>589</v>
      </c>
      <c r="B353" s="260" t="s">
        <v>561</v>
      </c>
      <c r="C353" s="261">
        <v>182242</v>
      </c>
      <c r="D353" s="262">
        <v>173357.02</v>
      </c>
      <c r="E353" s="262">
        <v>177685.95</v>
      </c>
      <c r="F353" s="262">
        <v>4328.93</v>
      </c>
      <c r="G353" s="261">
        <v>0</v>
      </c>
      <c r="H353" s="261">
        <v>0</v>
      </c>
      <c r="I353" s="261">
        <v>0</v>
      </c>
      <c r="J353" s="261">
        <v>0</v>
      </c>
      <c r="K353" s="262">
        <v>4328.93</v>
      </c>
      <c r="L353" s="261">
        <v>0</v>
      </c>
    </row>
    <row r="354" spans="1:12" ht="13.5" thickBot="1">
      <c r="A354" s="263" t="s">
        <v>590</v>
      </c>
      <c r="B354" s="263">
        <v>45</v>
      </c>
      <c r="C354" s="260"/>
      <c r="D354" s="264">
        <v>1356354.55</v>
      </c>
      <c r="E354" s="264">
        <v>1175278.49</v>
      </c>
      <c r="F354" s="264">
        <v>-31432.31</v>
      </c>
      <c r="G354" s="265">
        <v>0</v>
      </c>
      <c r="H354" s="264">
        <v>-14618.41</v>
      </c>
      <c r="I354" s="265">
        <v>0</v>
      </c>
      <c r="J354" s="265">
        <v>0</v>
      </c>
      <c r="K354" s="264">
        <v>-46050.72</v>
      </c>
      <c r="L354" s="264">
        <v>-31702.07</v>
      </c>
    </row>
    <row r="355" spans="1:12" ht="13.5" thickBot="1">
      <c r="A355" s="345" t="s">
        <v>487</v>
      </c>
      <c r="B355" s="346"/>
      <c r="C355" s="346"/>
      <c r="D355" s="346"/>
      <c r="E355" s="346"/>
      <c r="F355" s="346"/>
      <c r="G355" s="346"/>
      <c r="H355" s="346"/>
      <c r="I355" s="346"/>
      <c r="J355" s="346"/>
      <c r="K355" s="346"/>
      <c r="L355" s="347"/>
    </row>
    <row r="356" spans="1:12" ht="13.5" thickBot="1">
      <c r="A356" s="260" t="s">
        <v>558</v>
      </c>
      <c r="B356" s="260" t="s">
        <v>559</v>
      </c>
      <c r="C356" s="261">
        <v>28971</v>
      </c>
      <c r="D356" s="262">
        <v>49302.12</v>
      </c>
      <c r="E356" s="262">
        <v>5342.25</v>
      </c>
      <c r="F356" s="261">
        <v>0</v>
      </c>
      <c r="G356" s="261">
        <v>0</v>
      </c>
      <c r="H356" s="262">
        <v>-2268.43</v>
      </c>
      <c r="I356" s="261">
        <v>0</v>
      </c>
      <c r="J356" s="261">
        <v>0</v>
      </c>
      <c r="K356" s="262">
        <v>-2268.43</v>
      </c>
      <c r="L356" s="261">
        <v>0</v>
      </c>
    </row>
    <row r="357" spans="1:12" ht="13.5" thickBot="1">
      <c r="A357" s="260" t="s">
        <v>560</v>
      </c>
      <c r="B357" s="260" t="s">
        <v>559</v>
      </c>
      <c r="C357" s="261">
        <v>41540</v>
      </c>
      <c r="D357" s="262">
        <v>60663.12</v>
      </c>
      <c r="E357" s="262">
        <v>3339.82</v>
      </c>
      <c r="F357" s="261">
        <v>0</v>
      </c>
      <c r="G357" s="261">
        <v>0</v>
      </c>
      <c r="H357" s="261">
        <v>-519.25</v>
      </c>
      <c r="I357" s="261">
        <v>0</v>
      </c>
      <c r="J357" s="261">
        <v>0</v>
      </c>
      <c r="K357" s="261">
        <v>-519.25</v>
      </c>
      <c r="L357" s="261">
        <v>16.62</v>
      </c>
    </row>
    <row r="358" spans="1:12" ht="13.5" thickBot="1">
      <c r="A358" s="260" t="s">
        <v>560</v>
      </c>
      <c r="B358" s="260" t="s">
        <v>561</v>
      </c>
      <c r="C358" s="261">
        <v>7815</v>
      </c>
      <c r="D358" s="262">
        <v>6394.47</v>
      </c>
      <c r="E358" s="261">
        <v>628.33</v>
      </c>
      <c r="F358" s="262">
        <v>-5766.14</v>
      </c>
      <c r="G358" s="261">
        <v>0</v>
      </c>
      <c r="H358" s="261">
        <v>0</v>
      </c>
      <c r="I358" s="261">
        <v>0</v>
      </c>
      <c r="J358" s="261">
        <v>0</v>
      </c>
      <c r="K358" s="262">
        <v>-5766.14</v>
      </c>
      <c r="L358" s="261">
        <v>3.13</v>
      </c>
    </row>
    <row r="359" spans="1:12" ht="13.5" thickBot="1">
      <c r="A359" s="260" t="s">
        <v>562</v>
      </c>
      <c r="B359" s="260" t="s">
        <v>559</v>
      </c>
      <c r="C359" s="261">
        <v>15723</v>
      </c>
      <c r="D359" s="262">
        <v>24016.8</v>
      </c>
      <c r="E359" s="262">
        <v>3097.43</v>
      </c>
      <c r="F359" s="261">
        <v>0</v>
      </c>
      <c r="G359" s="261">
        <v>0</v>
      </c>
      <c r="H359" s="262">
        <v>-1179.23</v>
      </c>
      <c r="I359" s="261">
        <v>0</v>
      </c>
      <c r="J359" s="261">
        <v>0</v>
      </c>
      <c r="K359" s="262">
        <v>-1179.23</v>
      </c>
      <c r="L359" s="261">
        <v>-47.17</v>
      </c>
    </row>
    <row r="360" spans="1:12" ht="13.5" thickBot="1">
      <c r="A360" s="260" t="s">
        <v>563</v>
      </c>
      <c r="B360" s="260" t="s">
        <v>561</v>
      </c>
      <c r="C360" s="261">
        <v>1708</v>
      </c>
      <c r="D360" s="262">
        <v>1587.8</v>
      </c>
      <c r="E360" s="261">
        <v>215.38</v>
      </c>
      <c r="F360" s="262">
        <v>-1372.42</v>
      </c>
      <c r="G360" s="261">
        <v>0</v>
      </c>
      <c r="H360" s="261">
        <v>0</v>
      </c>
      <c r="I360" s="261">
        <v>0</v>
      </c>
      <c r="J360" s="261">
        <v>0</v>
      </c>
      <c r="K360" s="262">
        <v>-1372.42</v>
      </c>
      <c r="L360" s="261">
        <v>4.1</v>
      </c>
    </row>
    <row r="361" spans="1:12" ht="13.5" thickBot="1">
      <c r="A361" s="260" t="s">
        <v>563</v>
      </c>
      <c r="B361" s="260" t="s">
        <v>559</v>
      </c>
      <c r="C361" s="261">
        <v>30499</v>
      </c>
      <c r="D361" s="262">
        <v>46768.75</v>
      </c>
      <c r="E361" s="262">
        <v>3845.92</v>
      </c>
      <c r="F361" s="261">
        <v>0</v>
      </c>
      <c r="G361" s="261">
        <v>0</v>
      </c>
      <c r="H361" s="261">
        <v>-94.55</v>
      </c>
      <c r="I361" s="261">
        <v>0</v>
      </c>
      <c r="J361" s="261">
        <v>0</v>
      </c>
      <c r="K361" s="261">
        <v>-94.55</v>
      </c>
      <c r="L361" s="261">
        <v>73.19</v>
      </c>
    </row>
    <row r="362" spans="1:12" ht="13.5" thickBot="1">
      <c r="A362" s="260" t="s">
        <v>564</v>
      </c>
      <c r="B362" s="260" t="s">
        <v>561</v>
      </c>
      <c r="C362" s="261">
        <v>1000</v>
      </c>
      <c r="D362" s="262">
        <v>1055.25</v>
      </c>
      <c r="E362" s="261">
        <v>286.8</v>
      </c>
      <c r="F362" s="261">
        <v>-768.45</v>
      </c>
      <c r="G362" s="261">
        <v>0</v>
      </c>
      <c r="H362" s="261">
        <v>0</v>
      </c>
      <c r="I362" s="261">
        <v>0</v>
      </c>
      <c r="J362" s="261">
        <v>0</v>
      </c>
      <c r="K362" s="261">
        <v>-768.45</v>
      </c>
      <c r="L362" s="261">
        <v>-1.3</v>
      </c>
    </row>
    <row r="363" spans="1:12" ht="13.5" thickBot="1">
      <c r="A363" s="260" t="s">
        <v>564</v>
      </c>
      <c r="B363" s="260" t="s">
        <v>559</v>
      </c>
      <c r="C363" s="261">
        <v>17198</v>
      </c>
      <c r="D363" s="262">
        <v>28692.21</v>
      </c>
      <c r="E363" s="262">
        <v>4932.39</v>
      </c>
      <c r="F363" s="261">
        <v>0</v>
      </c>
      <c r="G363" s="261">
        <v>0</v>
      </c>
      <c r="H363" s="262">
        <v>-2572.82</v>
      </c>
      <c r="I363" s="261">
        <v>0</v>
      </c>
      <c r="J363" s="261">
        <v>0</v>
      </c>
      <c r="K363" s="262">
        <v>-2572.82</v>
      </c>
      <c r="L363" s="261">
        <v>-22.35</v>
      </c>
    </row>
    <row r="364" spans="1:12" ht="13.5" thickBot="1">
      <c r="A364" s="260" t="s">
        <v>565</v>
      </c>
      <c r="B364" s="260" t="s">
        <v>559</v>
      </c>
      <c r="C364" s="261">
        <v>10000</v>
      </c>
      <c r="D364" s="262">
        <v>7780</v>
      </c>
      <c r="E364" s="262">
        <v>1920</v>
      </c>
      <c r="F364" s="261">
        <v>0</v>
      </c>
      <c r="G364" s="261">
        <v>0</v>
      </c>
      <c r="H364" s="261">
        <v>-330</v>
      </c>
      <c r="I364" s="261">
        <v>0</v>
      </c>
      <c r="J364" s="261">
        <v>0</v>
      </c>
      <c r="K364" s="261">
        <v>-330</v>
      </c>
      <c r="L364" s="261">
        <v>-51</v>
      </c>
    </row>
    <row r="365" spans="1:12" ht="13.5" thickBot="1">
      <c r="A365" s="260" t="s">
        <v>565</v>
      </c>
      <c r="B365" s="260" t="s">
        <v>561</v>
      </c>
      <c r="C365" s="261">
        <v>14511</v>
      </c>
      <c r="D365" s="262">
        <v>13684.76</v>
      </c>
      <c r="E365" s="262">
        <v>2786.11</v>
      </c>
      <c r="F365" s="262">
        <v>-10898.65</v>
      </c>
      <c r="G365" s="261">
        <v>0</v>
      </c>
      <c r="H365" s="261">
        <v>0</v>
      </c>
      <c r="I365" s="261">
        <v>0</v>
      </c>
      <c r="J365" s="261">
        <v>0</v>
      </c>
      <c r="K365" s="262">
        <v>-10898.65</v>
      </c>
      <c r="L365" s="261">
        <v>-74.01</v>
      </c>
    </row>
    <row r="366" spans="1:12" ht="13.5" thickBot="1">
      <c r="A366" s="260" t="s">
        <v>566</v>
      </c>
      <c r="B366" s="260" t="s">
        <v>561</v>
      </c>
      <c r="C366" s="261">
        <v>1000</v>
      </c>
      <c r="D366" s="262">
        <v>1618.05</v>
      </c>
      <c r="E366" s="261">
        <v>271.4</v>
      </c>
      <c r="F366" s="262">
        <v>-1346.65</v>
      </c>
      <c r="G366" s="261">
        <v>0</v>
      </c>
      <c r="H366" s="261">
        <v>0</v>
      </c>
      <c r="I366" s="261">
        <v>0</v>
      </c>
      <c r="J366" s="261">
        <v>0</v>
      </c>
      <c r="K366" s="262">
        <v>-1346.65</v>
      </c>
      <c r="L366" s="261">
        <v>0</v>
      </c>
    </row>
    <row r="367" spans="1:12" ht="13.5" thickBot="1">
      <c r="A367" s="260" t="s">
        <v>566</v>
      </c>
      <c r="B367" s="260" t="s">
        <v>559</v>
      </c>
      <c r="C367" s="261">
        <v>40723</v>
      </c>
      <c r="D367" s="262">
        <v>31540.41</v>
      </c>
      <c r="E367" s="262">
        <v>11052.22</v>
      </c>
      <c r="F367" s="261">
        <v>0</v>
      </c>
      <c r="G367" s="261">
        <v>0</v>
      </c>
      <c r="H367" s="262">
        <v>-3636.57</v>
      </c>
      <c r="I367" s="261">
        <v>0</v>
      </c>
      <c r="J367" s="261">
        <v>0</v>
      </c>
      <c r="K367" s="262">
        <v>-3636.57</v>
      </c>
      <c r="L367" s="261">
        <v>0</v>
      </c>
    </row>
    <row r="368" spans="1:12" ht="13.5" thickBot="1">
      <c r="A368" s="260" t="s">
        <v>567</v>
      </c>
      <c r="B368" s="260" t="s">
        <v>561</v>
      </c>
      <c r="C368" s="261">
        <v>5258</v>
      </c>
      <c r="D368" s="262">
        <v>4586.95</v>
      </c>
      <c r="E368" s="262">
        <v>1060.54</v>
      </c>
      <c r="F368" s="262">
        <v>-3526.41</v>
      </c>
      <c r="G368" s="261">
        <v>0</v>
      </c>
      <c r="H368" s="261">
        <v>0</v>
      </c>
      <c r="I368" s="261">
        <v>0</v>
      </c>
      <c r="J368" s="261">
        <v>0</v>
      </c>
      <c r="K368" s="262">
        <v>-3526.41</v>
      </c>
      <c r="L368" s="261">
        <v>0.53</v>
      </c>
    </row>
    <row r="369" spans="1:12" ht="13.5" thickBot="1">
      <c r="A369" s="260" t="s">
        <v>567</v>
      </c>
      <c r="B369" s="260" t="s">
        <v>559</v>
      </c>
      <c r="C369" s="261">
        <v>13000</v>
      </c>
      <c r="D369" s="262">
        <v>11744</v>
      </c>
      <c r="E369" s="262">
        <v>2622.1</v>
      </c>
      <c r="F369" s="261">
        <v>0</v>
      </c>
      <c r="G369" s="261">
        <v>0</v>
      </c>
      <c r="H369" s="261">
        <v>2.6</v>
      </c>
      <c r="I369" s="261">
        <v>0</v>
      </c>
      <c r="J369" s="261">
        <v>0</v>
      </c>
      <c r="K369" s="261">
        <v>2.6</v>
      </c>
      <c r="L369" s="261">
        <v>1.3</v>
      </c>
    </row>
    <row r="370" spans="1:12" ht="13.5" thickBot="1">
      <c r="A370" s="260" t="s">
        <v>568</v>
      </c>
      <c r="B370" s="260" t="s">
        <v>561</v>
      </c>
      <c r="C370" s="261">
        <v>2000</v>
      </c>
      <c r="D370" s="262">
        <v>1407</v>
      </c>
      <c r="E370" s="261">
        <v>0</v>
      </c>
      <c r="F370" s="262">
        <v>-1407</v>
      </c>
      <c r="G370" s="261">
        <v>0</v>
      </c>
      <c r="H370" s="261">
        <v>0</v>
      </c>
      <c r="I370" s="261">
        <v>0</v>
      </c>
      <c r="J370" s="261">
        <v>0</v>
      </c>
      <c r="K370" s="262">
        <v>-1407</v>
      </c>
      <c r="L370" s="261">
        <v>0</v>
      </c>
    </row>
    <row r="371" spans="1:12" ht="13.5" thickBot="1">
      <c r="A371" s="260" t="s">
        <v>569</v>
      </c>
      <c r="B371" s="260" t="s">
        <v>561</v>
      </c>
      <c r="C371" s="261">
        <v>10519</v>
      </c>
      <c r="D371" s="262">
        <v>32854.92</v>
      </c>
      <c r="E371" s="262">
        <v>6846.82</v>
      </c>
      <c r="F371" s="262">
        <v>-26008.1</v>
      </c>
      <c r="G371" s="261">
        <v>0</v>
      </c>
      <c r="H371" s="261">
        <v>0</v>
      </c>
      <c r="I371" s="261">
        <v>0</v>
      </c>
      <c r="J371" s="261">
        <v>0</v>
      </c>
      <c r="K371" s="262">
        <v>-26008.1</v>
      </c>
      <c r="L371" s="261">
        <v>0</v>
      </c>
    </row>
    <row r="372" spans="1:12" ht="13.5" thickBot="1">
      <c r="A372" s="260" t="s">
        <v>570</v>
      </c>
      <c r="B372" s="260" t="s">
        <v>559</v>
      </c>
      <c r="C372" s="261">
        <v>2000</v>
      </c>
      <c r="D372" s="262">
        <v>2579.12</v>
      </c>
      <c r="E372" s="262">
        <v>2249.6</v>
      </c>
      <c r="F372" s="261">
        <v>0</v>
      </c>
      <c r="G372" s="261">
        <v>0</v>
      </c>
      <c r="H372" s="261">
        <v>295</v>
      </c>
      <c r="I372" s="261">
        <v>0</v>
      </c>
      <c r="J372" s="261">
        <v>0</v>
      </c>
      <c r="K372" s="261">
        <v>295</v>
      </c>
      <c r="L372" s="261">
        <v>0</v>
      </c>
    </row>
    <row r="373" spans="1:12" ht="13.5" thickBot="1">
      <c r="A373" s="260" t="s">
        <v>571</v>
      </c>
      <c r="B373" s="260" t="s">
        <v>559</v>
      </c>
      <c r="C373" s="261">
        <v>1714</v>
      </c>
      <c r="D373" s="262">
        <v>1776.06</v>
      </c>
      <c r="E373" s="262">
        <v>1712.29</v>
      </c>
      <c r="F373" s="261">
        <v>0</v>
      </c>
      <c r="G373" s="261">
        <v>0</v>
      </c>
      <c r="H373" s="261">
        <v>803.87</v>
      </c>
      <c r="I373" s="261">
        <v>0</v>
      </c>
      <c r="J373" s="261">
        <v>0</v>
      </c>
      <c r="K373" s="261">
        <v>803.87</v>
      </c>
      <c r="L373" s="261">
        <v>0</v>
      </c>
    </row>
    <row r="374" spans="1:12" ht="13.5" thickBot="1">
      <c r="A374" s="260" t="s">
        <v>572</v>
      </c>
      <c r="B374" s="260" t="s">
        <v>561</v>
      </c>
      <c r="C374" s="261">
        <v>21</v>
      </c>
      <c r="D374" s="262">
        <v>52617.79</v>
      </c>
      <c r="E374" s="262">
        <v>37020.52</v>
      </c>
      <c r="F374" s="262">
        <v>-15597.27</v>
      </c>
      <c r="G374" s="261">
        <v>0</v>
      </c>
      <c r="H374" s="261">
        <v>0</v>
      </c>
      <c r="I374" s="261">
        <v>0</v>
      </c>
      <c r="J374" s="261">
        <v>0</v>
      </c>
      <c r="K374" s="262">
        <v>-15597.27</v>
      </c>
      <c r="L374" s="261">
        <v>47.49</v>
      </c>
    </row>
    <row r="375" spans="1:12" ht="13.5" thickBot="1">
      <c r="A375" s="260" t="s">
        <v>573</v>
      </c>
      <c r="B375" s="260" t="s">
        <v>559</v>
      </c>
      <c r="C375" s="261">
        <v>37883</v>
      </c>
      <c r="D375" s="262">
        <v>19473.43</v>
      </c>
      <c r="E375" s="261">
        <v>984.96</v>
      </c>
      <c r="F375" s="261">
        <v>0</v>
      </c>
      <c r="G375" s="261">
        <v>0</v>
      </c>
      <c r="H375" s="261">
        <v>-79.55</v>
      </c>
      <c r="I375" s="261">
        <v>0</v>
      </c>
      <c r="J375" s="261">
        <v>0</v>
      </c>
      <c r="K375" s="261">
        <v>-79.55</v>
      </c>
      <c r="L375" s="261">
        <v>0</v>
      </c>
    </row>
    <row r="376" spans="1:12" ht="13.5" thickBot="1">
      <c r="A376" s="260" t="s">
        <v>574</v>
      </c>
      <c r="B376" s="260" t="s">
        <v>559</v>
      </c>
      <c r="C376" s="261">
        <v>12395</v>
      </c>
      <c r="D376" s="262">
        <v>4410.5</v>
      </c>
      <c r="E376" s="261">
        <v>86.77</v>
      </c>
      <c r="F376" s="261">
        <v>0</v>
      </c>
      <c r="G376" s="261">
        <v>0</v>
      </c>
      <c r="H376" s="261">
        <v>9.92</v>
      </c>
      <c r="I376" s="261">
        <v>0</v>
      </c>
      <c r="J376" s="261">
        <v>0</v>
      </c>
      <c r="K376" s="261">
        <v>9.92</v>
      </c>
      <c r="L376" s="261">
        <v>0</v>
      </c>
    </row>
    <row r="377" spans="1:12" ht="13.5" thickBot="1">
      <c r="A377" s="260" t="s">
        <v>574</v>
      </c>
      <c r="B377" s="260" t="s">
        <v>561</v>
      </c>
      <c r="C377" s="261">
        <v>16020</v>
      </c>
      <c r="D377" s="262">
        <v>7469.99</v>
      </c>
      <c r="E377" s="261">
        <v>112.14</v>
      </c>
      <c r="F377" s="262">
        <v>-7357.85</v>
      </c>
      <c r="G377" s="261">
        <v>0</v>
      </c>
      <c r="H377" s="261">
        <v>0</v>
      </c>
      <c r="I377" s="261">
        <v>0</v>
      </c>
      <c r="J377" s="261">
        <v>0</v>
      </c>
      <c r="K377" s="262">
        <v>-7357.85</v>
      </c>
      <c r="L377" s="261">
        <v>0</v>
      </c>
    </row>
    <row r="378" spans="1:12" ht="13.5" thickBot="1">
      <c r="A378" s="260" t="s">
        <v>575</v>
      </c>
      <c r="B378" s="260" t="s">
        <v>559</v>
      </c>
      <c r="C378" s="261">
        <v>10000</v>
      </c>
      <c r="D378" s="262">
        <v>2365</v>
      </c>
      <c r="E378" s="261">
        <v>303</v>
      </c>
      <c r="F378" s="261">
        <v>0</v>
      </c>
      <c r="G378" s="261">
        <v>0</v>
      </c>
      <c r="H378" s="261">
        <v>30</v>
      </c>
      <c r="I378" s="261">
        <v>0</v>
      </c>
      <c r="J378" s="261">
        <v>0</v>
      </c>
      <c r="K378" s="261">
        <v>30</v>
      </c>
      <c r="L378" s="261">
        <v>-1</v>
      </c>
    </row>
    <row r="379" spans="1:12" ht="13.5" thickBot="1">
      <c r="A379" s="260" t="s">
        <v>575</v>
      </c>
      <c r="B379" s="260" t="s">
        <v>561</v>
      </c>
      <c r="C379" s="261">
        <v>23916</v>
      </c>
      <c r="D379" s="262">
        <v>18599.6</v>
      </c>
      <c r="E379" s="261">
        <v>724.65</v>
      </c>
      <c r="F379" s="262">
        <v>-17874.95</v>
      </c>
      <c r="G379" s="261">
        <v>0</v>
      </c>
      <c r="H379" s="261">
        <v>0</v>
      </c>
      <c r="I379" s="261">
        <v>0</v>
      </c>
      <c r="J379" s="261">
        <v>0</v>
      </c>
      <c r="K379" s="262">
        <v>-17874.95</v>
      </c>
      <c r="L379" s="261">
        <v>-2.4</v>
      </c>
    </row>
    <row r="380" spans="1:12" ht="13.5" thickBot="1">
      <c r="A380" s="260" t="s">
        <v>576</v>
      </c>
      <c r="B380" s="260" t="s">
        <v>561</v>
      </c>
      <c r="C380" s="261">
        <v>208143</v>
      </c>
      <c r="D380" s="262">
        <v>215884.58</v>
      </c>
      <c r="E380" s="262">
        <v>230351.86</v>
      </c>
      <c r="F380" s="262">
        <v>14467.28</v>
      </c>
      <c r="G380" s="261">
        <v>0</v>
      </c>
      <c r="H380" s="261">
        <v>0</v>
      </c>
      <c r="I380" s="261">
        <v>0</v>
      </c>
      <c r="J380" s="261">
        <v>0</v>
      </c>
      <c r="K380" s="262">
        <v>14467.28</v>
      </c>
      <c r="L380" s="262">
        <v>10240.64</v>
      </c>
    </row>
    <row r="381" spans="1:12" ht="13.5" thickBot="1">
      <c r="A381" s="260" t="s">
        <v>576</v>
      </c>
      <c r="B381" s="260" t="s">
        <v>559</v>
      </c>
      <c r="C381" s="261">
        <v>135000</v>
      </c>
      <c r="D381" s="262">
        <v>143453.14</v>
      </c>
      <c r="E381" s="262">
        <v>149404.5</v>
      </c>
      <c r="F381" s="261">
        <v>0</v>
      </c>
      <c r="G381" s="261">
        <v>0</v>
      </c>
      <c r="H381" s="262">
        <v>13754.5</v>
      </c>
      <c r="I381" s="261">
        <v>0</v>
      </c>
      <c r="J381" s="261">
        <v>0</v>
      </c>
      <c r="K381" s="262">
        <v>13754.5</v>
      </c>
      <c r="L381" s="262">
        <v>6642</v>
      </c>
    </row>
    <row r="382" spans="1:12" ht="13.5" thickBot="1">
      <c r="A382" s="345" t="s">
        <v>130</v>
      </c>
      <c r="B382" s="346"/>
      <c r="C382" s="346"/>
      <c r="D382" s="346"/>
      <c r="E382" s="346"/>
      <c r="F382" s="346"/>
      <c r="G382" s="346"/>
      <c r="H382" s="346"/>
      <c r="I382" s="346"/>
      <c r="J382" s="346"/>
      <c r="K382" s="346"/>
      <c r="L382" s="347"/>
    </row>
    <row r="383" spans="1:12" ht="13.5" thickBot="1">
      <c r="A383" s="260" t="s">
        <v>578</v>
      </c>
      <c r="B383" s="260" t="s">
        <v>559</v>
      </c>
      <c r="C383" s="261">
        <v>20266</v>
      </c>
      <c r="D383" s="262">
        <v>2975.47</v>
      </c>
      <c r="E383" s="262">
        <v>4036.99</v>
      </c>
      <c r="F383" s="261">
        <v>0</v>
      </c>
      <c r="G383" s="261">
        <v>0</v>
      </c>
      <c r="H383" s="261">
        <v>-524.68</v>
      </c>
      <c r="I383" s="261">
        <v>0</v>
      </c>
      <c r="J383" s="261">
        <v>0</v>
      </c>
      <c r="K383" s="261">
        <v>-524.68</v>
      </c>
      <c r="L383" s="261">
        <v>0</v>
      </c>
    </row>
    <row r="384" spans="1:12" ht="13.5" thickBot="1">
      <c r="A384" s="260" t="s">
        <v>578</v>
      </c>
      <c r="B384" s="260" t="s">
        <v>561</v>
      </c>
      <c r="C384" s="261">
        <v>42000</v>
      </c>
      <c r="D384" s="262">
        <v>3327.21</v>
      </c>
      <c r="E384" s="262">
        <v>8366.4</v>
      </c>
      <c r="F384" s="262">
        <v>5039.19</v>
      </c>
      <c r="G384" s="261">
        <v>0</v>
      </c>
      <c r="H384" s="261">
        <v>0</v>
      </c>
      <c r="I384" s="261">
        <v>0</v>
      </c>
      <c r="J384" s="261">
        <v>0</v>
      </c>
      <c r="K384" s="262">
        <v>5039.19</v>
      </c>
      <c r="L384" s="261">
        <v>0</v>
      </c>
    </row>
    <row r="385" spans="1:12" ht="13.5" thickBot="1">
      <c r="A385" s="260" t="s">
        <v>579</v>
      </c>
      <c r="B385" s="260" t="s">
        <v>559</v>
      </c>
      <c r="C385" s="261">
        <v>23000</v>
      </c>
      <c r="D385" s="262">
        <v>5556.97</v>
      </c>
      <c r="E385" s="262">
        <v>6886.2</v>
      </c>
      <c r="F385" s="261">
        <v>0</v>
      </c>
      <c r="G385" s="261">
        <v>0</v>
      </c>
      <c r="H385" s="261">
        <v>0</v>
      </c>
      <c r="I385" s="261">
        <v>0</v>
      </c>
      <c r="J385" s="261">
        <v>0</v>
      </c>
      <c r="K385" s="261">
        <v>0</v>
      </c>
      <c r="L385" s="261">
        <v>0</v>
      </c>
    </row>
    <row r="386" spans="1:12" ht="13.5" thickBot="1">
      <c r="A386" s="260" t="s">
        <v>579</v>
      </c>
      <c r="B386" s="260" t="s">
        <v>561</v>
      </c>
      <c r="C386" s="261">
        <v>42000</v>
      </c>
      <c r="D386" s="262">
        <v>4741.9</v>
      </c>
      <c r="E386" s="262">
        <v>12574.8</v>
      </c>
      <c r="F386" s="262">
        <v>7832.9</v>
      </c>
      <c r="G386" s="261">
        <v>0</v>
      </c>
      <c r="H386" s="261">
        <v>0</v>
      </c>
      <c r="I386" s="261">
        <v>0</v>
      </c>
      <c r="J386" s="261">
        <v>0</v>
      </c>
      <c r="K386" s="262">
        <v>7832.9</v>
      </c>
      <c r="L386" s="261">
        <v>0</v>
      </c>
    </row>
    <row r="387" spans="1:12" ht="13.5" thickBot="1">
      <c r="A387" s="260" t="s">
        <v>580</v>
      </c>
      <c r="B387" s="260" t="s">
        <v>559</v>
      </c>
      <c r="C387" s="261">
        <v>61000</v>
      </c>
      <c r="D387" s="262">
        <v>14543.06</v>
      </c>
      <c r="E387" s="262">
        <v>18263.4</v>
      </c>
      <c r="F387" s="261">
        <v>0</v>
      </c>
      <c r="G387" s="261">
        <v>0</v>
      </c>
      <c r="H387" s="261">
        <v>54.9</v>
      </c>
      <c r="I387" s="261">
        <v>0</v>
      </c>
      <c r="J387" s="261">
        <v>0</v>
      </c>
      <c r="K387" s="261">
        <v>54.9</v>
      </c>
      <c r="L387" s="261">
        <v>0</v>
      </c>
    </row>
    <row r="388" spans="1:12" ht="13.5" thickBot="1">
      <c r="A388" s="260" t="s">
        <v>580</v>
      </c>
      <c r="B388" s="260" t="s">
        <v>561</v>
      </c>
      <c r="C388" s="261">
        <v>42000</v>
      </c>
      <c r="D388" s="262">
        <v>4762.78</v>
      </c>
      <c r="E388" s="262">
        <v>12574.8</v>
      </c>
      <c r="F388" s="262">
        <v>7812.02</v>
      </c>
      <c r="G388" s="261">
        <v>0</v>
      </c>
      <c r="H388" s="261">
        <v>0</v>
      </c>
      <c r="I388" s="261">
        <v>0</v>
      </c>
      <c r="J388" s="261">
        <v>0</v>
      </c>
      <c r="K388" s="262">
        <v>7812.02</v>
      </c>
      <c r="L388" s="261">
        <v>0</v>
      </c>
    </row>
    <row r="389" spans="1:12" ht="13.5" thickBot="1">
      <c r="A389" s="260" t="s">
        <v>581</v>
      </c>
      <c r="B389" s="260" t="s">
        <v>561</v>
      </c>
      <c r="C389" s="261">
        <v>57000</v>
      </c>
      <c r="D389" s="262">
        <v>6784.6</v>
      </c>
      <c r="E389" s="262">
        <v>16963.2</v>
      </c>
      <c r="F389" s="262">
        <v>10178.6</v>
      </c>
      <c r="G389" s="261">
        <v>0</v>
      </c>
      <c r="H389" s="261">
        <v>0</v>
      </c>
      <c r="I389" s="261">
        <v>0</v>
      </c>
      <c r="J389" s="261">
        <v>0</v>
      </c>
      <c r="K389" s="262">
        <v>10178.6</v>
      </c>
      <c r="L389" s="261">
        <v>0</v>
      </c>
    </row>
    <row r="390" spans="1:12" ht="13.5" thickBot="1">
      <c r="A390" s="260" t="s">
        <v>581</v>
      </c>
      <c r="B390" s="260" t="s">
        <v>559</v>
      </c>
      <c r="C390" s="261">
        <v>5000</v>
      </c>
      <c r="D390" s="262">
        <v>1180.92</v>
      </c>
      <c r="E390" s="262">
        <v>1488</v>
      </c>
      <c r="F390" s="261">
        <v>0</v>
      </c>
      <c r="G390" s="261">
        <v>0</v>
      </c>
      <c r="H390" s="261">
        <v>-98.36</v>
      </c>
      <c r="I390" s="261">
        <v>0</v>
      </c>
      <c r="J390" s="261">
        <v>0</v>
      </c>
      <c r="K390" s="261">
        <v>-98.36</v>
      </c>
      <c r="L390" s="261">
        <v>0</v>
      </c>
    </row>
    <row r="391" spans="1:12" ht="13.5" thickBot="1">
      <c r="A391" s="260" t="s">
        <v>582</v>
      </c>
      <c r="B391" s="260" t="s">
        <v>559</v>
      </c>
      <c r="C391" s="261">
        <v>145296</v>
      </c>
      <c r="D391" s="262">
        <v>41928.87</v>
      </c>
      <c r="E391" s="262">
        <v>57537.22</v>
      </c>
      <c r="F391" s="261">
        <v>0</v>
      </c>
      <c r="G391" s="261">
        <v>0</v>
      </c>
      <c r="H391" s="262">
        <v>-3175.6</v>
      </c>
      <c r="I391" s="261">
        <v>0</v>
      </c>
      <c r="J391" s="261">
        <v>0</v>
      </c>
      <c r="K391" s="262">
        <v>-3175.6</v>
      </c>
      <c r="L391" s="261">
        <v>0</v>
      </c>
    </row>
    <row r="392" spans="1:12" ht="13.5" thickBot="1">
      <c r="A392" s="260" t="s">
        <v>582</v>
      </c>
      <c r="B392" s="260" t="s">
        <v>561</v>
      </c>
      <c r="C392" s="261">
        <v>60000</v>
      </c>
      <c r="D392" s="262">
        <v>12429.63</v>
      </c>
      <c r="E392" s="262">
        <v>23760</v>
      </c>
      <c r="F392" s="262">
        <v>11330.37</v>
      </c>
      <c r="G392" s="261">
        <v>0</v>
      </c>
      <c r="H392" s="261">
        <v>0</v>
      </c>
      <c r="I392" s="261">
        <v>0</v>
      </c>
      <c r="J392" s="261">
        <v>0</v>
      </c>
      <c r="K392" s="262">
        <v>11330.37</v>
      </c>
      <c r="L392" s="261">
        <v>0</v>
      </c>
    </row>
    <row r="393" spans="1:12" ht="13.5" thickBot="1">
      <c r="A393" s="260" t="s">
        <v>583</v>
      </c>
      <c r="B393" s="260" t="s">
        <v>561</v>
      </c>
      <c r="C393" s="261">
        <v>42500</v>
      </c>
      <c r="D393" s="262">
        <v>6920.29</v>
      </c>
      <c r="E393" s="262">
        <v>16779</v>
      </c>
      <c r="F393" s="262">
        <v>9858.71</v>
      </c>
      <c r="G393" s="261">
        <v>0</v>
      </c>
      <c r="H393" s="261">
        <v>0</v>
      </c>
      <c r="I393" s="261">
        <v>0</v>
      </c>
      <c r="J393" s="261">
        <v>0</v>
      </c>
      <c r="K393" s="262">
        <v>9858.71</v>
      </c>
      <c r="L393" s="261">
        <v>-51</v>
      </c>
    </row>
    <row r="394" spans="1:12" ht="13.5" thickBot="1">
      <c r="A394" s="260" t="s">
        <v>583</v>
      </c>
      <c r="B394" s="260" t="s">
        <v>559</v>
      </c>
      <c r="C394" s="261">
        <v>324348</v>
      </c>
      <c r="D394" s="262">
        <v>89729.55</v>
      </c>
      <c r="E394" s="262">
        <v>128052.59</v>
      </c>
      <c r="F394" s="261">
        <v>0</v>
      </c>
      <c r="G394" s="261">
        <v>0</v>
      </c>
      <c r="H394" s="262">
        <v>-10067.28</v>
      </c>
      <c r="I394" s="261">
        <v>0</v>
      </c>
      <c r="J394" s="261">
        <v>0</v>
      </c>
      <c r="K394" s="262">
        <v>-10067.28</v>
      </c>
      <c r="L394" s="261">
        <v>-389.22</v>
      </c>
    </row>
    <row r="395" spans="1:12" ht="13.5" thickBot="1">
      <c r="A395" s="260" t="s">
        <v>584</v>
      </c>
      <c r="B395" s="260" t="s">
        <v>559</v>
      </c>
      <c r="C395" s="261">
        <v>64000</v>
      </c>
      <c r="D395" s="262">
        <v>22107.52</v>
      </c>
      <c r="E395" s="262">
        <v>31603.2</v>
      </c>
      <c r="F395" s="261">
        <v>0</v>
      </c>
      <c r="G395" s="261">
        <v>0</v>
      </c>
      <c r="H395" s="261">
        <v>51.2</v>
      </c>
      <c r="I395" s="261">
        <v>0</v>
      </c>
      <c r="J395" s="261">
        <v>0</v>
      </c>
      <c r="K395" s="261">
        <v>51.2</v>
      </c>
      <c r="L395" s="261">
        <v>0</v>
      </c>
    </row>
    <row r="396" spans="1:12" ht="13.5" thickBot="1">
      <c r="A396" s="260" t="s">
        <v>585</v>
      </c>
      <c r="B396" s="260" t="s">
        <v>559</v>
      </c>
      <c r="C396" s="261">
        <v>99609</v>
      </c>
      <c r="D396" s="262">
        <v>47751.02</v>
      </c>
      <c r="E396" s="262">
        <v>59167.75</v>
      </c>
      <c r="F396" s="261">
        <v>0</v>
      </c>
      <c r="G396" s="261">
        <v>0</v>
      </c>
      <c r="H396" s="261">
        <v>537.89</v>
      </c>
      <c r="I396" s="261">
        <v>0</v>
      </c>
      <c r="J396" s="261">
        <v>0</v>
      </c>
      <c r="K396" s="261">
        <v>537.89</v>
      </c>
      <c r="L396" s="261">
        <v>0</v>
      </c>
    </row>
    <row r="397" spans="1:12" ht="13.5" thickBot="1">
      <c r="A397" s="260" t="s">
        <v>586</v>
      </c>
      <c r="B397" s="260" t="s">
        <v>559</v>
      </c>
      <c r="C397" s="261">
        <v>144000</v>
      </c>
      <c r="D397" s="262">
        <v>82551.59</v>
      </c>
      <c r="E397" s="262">
        <v>99288</v>
      </c>
      <c r="F397" s="261">
        <v>0</v>
      </c>
      <c r="G397" s="261">
        <v>0</v>
      </c>
      <c r="H397" s="261">
        <v>504</v>
      </c>
      <c r="I397" s="261">
        <v>0</v>
      </c>
      <c r="J397" s="261">
        <v>0</v>
      </c>
      <c r="K397" s="261">
        <v>504</v>
      </c>
      <c r="L397" s="261">
        <v>43.2</v>
      </c>
    </row>
    <row r="398" spans="1:12" ht="13.5" thickBot="1">
      <c r="A398" s="260" t="s">
        <v>587</v>
      </c>
      <c r="B398" s="260" t="s">
        <v>559</v>
      </c>
      <c r="C398" s="261">
        <v>20000</v>
      </c>
      <c r="D398" s="262">
        <v>14271.42</v>
      </c>
      <c r="E398" s="262">
        <v>15698</v>
      </c>
      <c r="F398" s="261">
        <v>0</v>
      </c>
      <c r="G398" s="261">
        <v>0</v>
      </c>
      <c r="H398" s="261">
        <v>50</v>
      </c>
      <c r="I398" s="261">
        <v>0</v>
      </c>
      <c r="J398" s="261">
        <v>0</v>
      </c>
      <c r="K398" s="261">
        <v>50</v>
      </c>
      <c r="L398" s="261">
        <v>0</v>
      </c>
    </row>
    <row r="399" spans="1:12" ht="13.5" thickBot="1">
      <c r="A399" s="260" t="s">
        <v>588</v>
      </c>
      <c r="B399" s="260" t="s">
        <v>559</v>
      </c>
      <c r="C399" s="261">
        <v>12000</v>
      </c>
      <c r="D399" s="262">
        <v>9707.33</v>
      </c>
      <c r="E399" s="262">
        <v>10573.2</v>
      </c>
      <c r="F399" s="261">
        <v>0</v>
      </c>
      <c r="G399" s="261">
        <v>0</v>
      </c>
      <c r="H399" s="261">
        <v>97.2</v>
      </c>
      <c r="I399" s="261">
        <v>0</v>
      </c>
      <c r="J399" s="261">
        <v>0</v>
      </c>
      <c r="K399" s="261">
        <v>97.2</v>
      </c>
      <c r="L399" s="261">
        <v>-2.4</v>
      </c>
    </row>
    <row r="400" spans="1:12" ht="13.5" thickBot="1">
      <c r="A400" s="260" t="s">
        <v>588</v>
      </c>
      <c r="B400" s="260" t="s">
        <v>561</v>
      </c>
      <c r="C400" s="261">
        <v>21800</v>
      </c>
      <c r="D400" s="262">
        <v>19401.58</v>
      </c>
      <c r="E400" s="262">
        <v>19207.98</v>
      </c>
      <c r="F400" s="261">
        <v>-193.6</v>
      </c>
      <c r="G400" s="261">
        <v>0</v>
      </c>
      <c r="H400" s="261">
        <v>0</v>
      </c>
      <c r="I400" s="261">
        <v>0</v>
      </c>
      <c r="J400" s="261">
        <v>0</v>
      </c>
      <c r="K400" s="261">
        <v>-193.6</v>
      </c>
      <c r="L400" s="261">
        <v>-4.36</v>
      </c>
    </row>
    <row r="401" spans="1:12" ht="13.5" thickBot="1">
      <c r="A401" s="260" t="s">
        <v>589</v>
      </c>
      <c r="B401" s="260" t="s">
        <v>561</v>
      </c>
      <c r="C401" s="261">
        <v>182242</v>
      </c>
      <c r="D401" s="262">
        <v>173357.02</v>
      </c>
      <c r="E401" s="262">
        <v>177959.31</v>
      </c>
      <c r="F401" s="262">
        <v>4602.29</v>
      </c>
      <c r="G401" s="261">
        <v>0</v>
      </c>
      <c r="H401" s="261">
        <v>0</v>
      </c>
      <c r="I401" s="261">
        <v>0</v>
      </c>
      <c r="J401" s="261">
        <v>0</v>
      </c>
      <c r="K401" s="262">
        <v>4602.29</v>
      </c>
      <c r="L401" s="261">
        <v>273.36</v>
      </c>
    </row>
    <row r="402" spans="1:12" ht="13.5" thickBot="1">
      <c r="A402" s="263" t="s">
        <v>590</v>
      </c>
      <c r="B402" s="263">
        <v>45</v>
      </c>
      <c r="C402" s="260"/>
      <c r="D402" s="264">
        <v>1356354.55</v>
      </c>
      <c r="E402" s="264">
        <v>1191977.84</v>
      </c>
      <c r="F402" s="264">
        <v>-20996.13</v>
      </c>
      <c r="G402" s="265">
        <v>0</v>
      </c>
      <c r="H402" s="264">
        <v>-8355.24</v>
      </c>
      <c r="I402" s="265">
        <v>0</v>
      </c>
      <c r="J402" s="265">
        <v>0</v>
      </c>
      <c r="K402" s="264">
        <v>-29351.37</v>
      </c>
      <c r="L402" s="264">
        <v>16699.35</v>
      </c>
    </row>
    <row r="403" spans="1:12" ht="13.5" thickBot="1">
      <c r="A403" s="345" t="s">
        <v>487</v>
      </c>
      <c r="B403" s="346"/>
      <c r="C403" s="346"/>
      <c r="D403" s="346"/>
      <c r="E403" s="346"/>
      <c r="F403" s="346"/>
      <c r="G403" s="346"/>
      <c r="H403" s="346"/>
      <c r="I403" s="346"/>
      <c r="J403" s="346"/>
      <c r="K403" s="346"/>
      <c r="L403" s="347"/>
    </row>
    <row r="404" spans="1:12" ht="13.5" thickBot="1">
      <c r="A404" s="260" t="s">
        <v>558</v>
      </c>
      <c r="B404" s="260" t="s">
        <v>559</v>
      </c>
      <c r="C404" s="261">
        <v>28971</v>
      </c>
      <c r="D404" s="262">
        <v>49302.12</v>
      </c>
      <c r="E404" s="262">
        <v>5342.25</v>
      </c>
      <c r="F404" s="261">
        <v>0</v>
      </c>
      <c r="G404" s="261">
        <v>0</v>
      </c>
      <c r="H404" s="262">
        <v>-2268.43</v>
      </c>
      <c r="I404" s="261">
        <v>0</v>
      </c>
      <c r="J404" s="261">
        <v>0</v>
      </c>
      <c r="K404" s="262">
        <v>-2268.43</v>
      </c>
      <c r="L404" s="261">
        <v>0</v>
      </c>
    </row>
    <row r="405" spans="1:12" ht="13.5" thickBot="1">
      <c r="A405" s="260" t="s">
        <v>560</v>
      </c>
      <c r="B405" s="260" t="s">
        <v>559</v>
      </c>
      <c r="C405" s="261">
        <v>41540</v>
      </c>
      <c r="D405" s="262">
        <v>60663.12</v>
      </c>
      <c r="E405" s="262">
        <v>3339.82</v>
      </c>
      <c r="F405" s="261">
        <v>0</v>
      </c>
      <c r="G405" s="261">
        <v>0</v>
      </c>
      <c r="H405" s="261">
        <v>-519.25</v>
      </c>
      <c r="I405" s="261">
        <v>0</v>
      </c>
      <c r="J405" s="261">
        <v>0</v>
      </c>
      <c r="K405" s="261">
        <v>-519.25</v>
      </c>
      <c r="L405" s="261">
        <v>0</v>
      </c>
    </row>
    <row r="406" spans="1:12" ht="13.5" thickBot="1">
      <c r="A406" s="260" t="s">
        <v>560</v>
      </c>
      <c r="B406" s="260" t="s">
        <v>561</v>
      </c>
      <c r="C406" s="261">
        <v>7815</v>
      </c>
      <c r="D406" s="262">
        <v>6394.47</v>
      </c>
      <c r="E406" s="261">
        <v>628.33</v>
      </c>
      <c r="F406" s="262">
        <v>-5766.14</v>
      </c>
      <c r="G406" s="261">
        <v>0</v>
      </c>
      <c r="H406" s="261">
        <v>0</v>
      </c>
      <c r="I406" s="261">
        <v>0</v>
      </c>
      <c r="J406" s="261">
        <v>0</v>
      </c>
      <c r="K406" s="262">
        <v>-5766.14</v>
      </c>
      <c r="L406" s="261">
        <v>0</v>
      </c>
    </row>
    <row r="407" spans="1:12" ht="13.5" thickBot="1">
      <c r="A407" s="260" t="s">
        <v>562</v>
      </c>
      <c r="B407" s="260" t="s">
        <v>559</v>
      </c>
      <c r="C407" s="261">
        <v>15723</v>
      </c>
      <c r="D407" s="262">
        <v>24016.8</v>
      </c>
      <c r="E407" s="262">
        <v>3097.43</v>
      </c>
      <c r="F407" s="261">
        <v>0</v>
      </c>
      <c r="G407" s="261">
        <v>0</v>
      </c>
      <c r="H407" s="262">
        <v>-1179.23</v>
      </c>
      <c r="I407" s="261">
        <v>0</v>
      </c>
      <c r="J407" s="261">
        <v>0</v>
      </c>
      <c r="K407" s="262">
        <v>-1179.23</v>
      </c>
      <c r="L407" s="261">
        <v>0</v>
      </c>
    </row>
    <row r="408" spans="1:12" ht="13.5" thickBot="1">
      <c r="A408" s="260" t="s">
        <v>563</v>
      </c>
      <c r="B408" s="260" t="s">
        <v>561</v>
      </c>
      <c r="C408" s="261">
        <v>1708</v>
      </c>
      <c r="D408" s="262">
        <v>1587.8</v>
      </c>
      <c r="E408" s="261">
        <v>219.82</v>
      </c>
      <c r="F408" s="262">
        <v>-1367.98</v>
      </c>
      <c r="G408" s="261">
        <v>0</v>
      </c>
      <c r="H408" s="261">
        <v>0</v>
      </c>
      <c r="I408" s="261">
        <v>0</v>
      </c>
      <c r="J408" s="261">
        <v>0</v>
      </c>
      <c r="K408" s="262">
        <v>-1367.98</v>
      </c>
      <c r="L408" s="261">
        <v>4.44</v>
      </c>
    </row>
    <row r="409" spans="1:12" ht="13.5" thickBot="1">
      <c r="A409" s="260" t="s">
        <v>563</v>
      </c>
      <c r="B409" s="260" t="s">
        <v>559</v>
      </c>
      <c r="C409" s="261">
        <v>30499</v>
      </c>
      <c r="D409" s="262">
        <v>46768.75</v>
      </c>
      <c r="E409" s="262">
        <v>3925.22</v>
      </c>
      <c r="F409" s="261">
        <v>0</v>
      </c>
      <c r="G409" s="261">
        <v>0</v>
      </c>
      <c r="H409" s="261">
        <v>-15.25</v>
      </c>
      <c r="I409" s="261">
        <v>0</v>
      </c>
      <c r="J409" s="261">
        <v>0</v>
      </c>
      <c r="K409" s="261">
        <v>-15.25</v>
      </c>
      <c r="L409" s="261">
        <v>79.3</v>
      </c>
    </row>
    <row r="410" spans="1:12" ht="13.5" thickBot="1">
      <c r="A410" s="260" t="s">
        <v>564</v>
      </c>
      <c r="B410" s="260" t="s">
        <v>561</v>
      </c>
      <c r="C410" s="261">
        <v>1000</v>
      </c>
      <c r="D410" s="262">
        <v>1055.25</v>
      </c>
      <c r="E410" s="261">
        <v>285.8</v>
      </c>
      <c r="F410" s="261">
        <v>-769.45</v>
      </c>
      <c r="G410" s="261">
        <v>0</v>
      </c>
      <c r="H410" s="261">
        <v>0</v>
      </c>
      <c r="I410" s="261">
        <v>0</v>
      </c>
      <c r="J410" s="261">
        <v>0</v>
      </c>
      <c r="K410" s="261">
        <v>-769.45</v>
      </c>
      <c r="L410" s="261">
        <v>-1</v>
      </c>
    </row>
    <row r="411" spans="1:12" ht="13.5" thickBot="1">
      <c r="A411" s="260" t="s">
        <v>564</v>
      </c>
      <c r="B411" s="260" t="s">
        <v>559</v>
      </c>
      <c r="C411" s="261">
        <v>17198</v>
      </c>
      <c r="D411" s="262">
        <v>28692.21</v>
      </c>
      <c r="E411" s="262">
        <v>4915.19</v>
      </c>
      <c r="F411" s="261">
        <v>0</v>
      </c>
      <c r="G411" s="261">
        <v>0</v>
      </c>
      <c r="H411" s="262">
        <v>-2590.02</v>
      </c>
      <c r="I411" s="261">
        <v>0</v>
      </c>
      <c r="J411" s="261">
        <v>0</v>
      </c>
      <c r="K411" s="262">
        <v>-2590.02</v>
      </c>
      <c r="L411" s="261">
        <v>-17.2</v>
      </c>
    </row>
    <row r="412" spans="1:12" ht="13.5" thickBot="1">
      <c r="A412" s="260" t="s">
        <v>565</v>
      </c>
      <c r="B412" s="260" t="s">
        <v>559</v>
      </c>
      <c r="C412" s="261">
        <v>10000</v>
      </c>
      <c r="D412" s="262">
        <v>7780</v>
      </c>
      <c r="E412" s="262">
        <v>1947</v>
      </c>
      <c r="F412" s="261">
        <v>0</v>
      </c>
      <c r="G412" s="261">
        <v>0</v>
      </c>
      <c r="H412" s="261">
        <v>-303</v>
      </c>
      <c r="I412" s="261">
        <v>0</v>
      </c>
      <c r="J412" s="261">
        <v>0</v>
      </c>
      <c r="K412" s="261">
        <v>-303</v>
      </c>
      <c r="L412" s="261">
        <v>27</v>
      </c>
    </row>
    <row r="413" spans="1:12" ht="13.5" thickBot="1">
      <c r="A413" s="260" t="s">
        <v>565</v>
      </c>
      <c r="B413" s="260" t="s">
        <v>561</v>
      </c>
      <c r="C413" s="261">
        <v>14511</v>
      </c>
      <c r="D413" s="262">
        <v>13684.76</v>
      </c>
      <c r="E413" s="262">
        <v>2825.29</v>
      </c>
      <c r="F413" s="262">
        <v>-10859.47</v>
      </c>
      <c r="G413" s="261">
        <v>0</v>
      </c>
      <c r="H413" s="261">
        <v>0</v>
      </c>
      <c r="I413" s="261">
        <v>0</v>
      </c>
      <c r="J413" s="261">
        <v>0</v>
      </c>
      <c r="K413" s="262">
        <v>-10859.47</v>
      </c>
      <c r="L413" s="261">
        <v>39.18</v>
      </c>
    </row>
    <row r="414" spans="1:12" ht="13.5" thickBot="1">
      <c r="A414" s="260" t="s">
        <v>566</v>
      </c>
      <c r="B414" s="260" t="s">
        <v>561</v>
      </c>
      <c r="C414" s="261">
        <v>1000</v>
      </c>
      <c r="D414" s="262">
        <v>1618.05</v>
      </c>
      <c r="E414" s="261">
        <v>271.4</v>
      </c>
      <c r="F414" s="262">
        <v>-1346.65</v>
      </c>
      <c r="G414" s="261">
        <v>0</v>
      </c>
      <c r="H414" s="261">
        <v>0</v>
      </c>
      <c r="I414" s="261">
        <v>0</v>
      </c>
      <c r="J414" s="261">
        <v>0</v>
      </c>
      <c r="K414" s="262">
        <v>-1346.65</v>
      </c>
      <c r="L414" s="261">
        <v>0</v>
      </c>
    </row>
    <row r="415" spans="1:12" ht="13.5" thickBot="1">
      <c r="A415" s="260" t="s">
        <v>566</v>
      </c>
      <c r="B415" s="260" t="s">
        <v>559</v>
      </c>
      <c r="C415" s="261">
        <v>40723</v>
      </c>
      <c r="D415" s="262">
        <v>31540.41</v>
      </c>
      <c r="E415" s="262">
        <v>11052.22</v>
      </c>
      <c r="F415" s="261">
        <v>0</v>
      </c>
      <c r="G415" s="261">
        <v>0</v>
      </c>
      <c r="H415" s="262">
        <v>-3636.57</v>
      </c>
      <c r="I415" s="261">
        <v>0</v>
      </c>
      <c r="J415" s="261">
        <v>0</v>
      </c>
      <c r="K415" s="262">
        <v>-3636.57</v>
      </c>
      <c r="L415" s="261">
        <v>0</v>
      </c>
    </row>
    <row r="416" spans="1:12" ht="13.5" thickBot="1">
      <c r="A416" s="260" t="s">
        <v>567</v>
      </c>
      <c r="B416" s="260" t="s">
        <v>561</v>
      </c>
      <c r="C416" s="261">
        <v>5258</v>
      </c>
      <c r="D416" s="262">
        <v>4586.95</v>
      </c>
      <c r="E416" s="262">
        <v>1057.91</v>
      </c>
      <c r="F416" s="262">
        <v>-3529.04</v>
      </c>
      <c r="G416" s="261">
        <v>0</v>
      </c>
      <c r="H416" s="261">
        <v>0</v>
      </c>
      <c r="I416" s="261">
        <v>0</v>
      </c>
      <c r="J416" s="261">
        <v>0</v>
      </c>
      <c r="K416" s="262">
        <v>-3529.04</v>
      </c>
      <c r="L416" s="261">
        <v>-2.63</v>
      </c>
    </row>
    <row r="417" spans="1:12" ht="13.5" thickBot="1">
      <c r="A417" s="260" t="s">
        <v>567</v>
      </c>
      <c r="B417" s="260" t="s">
        <v>559</v>
      </c>
      <c r="C417" s="261">
        <v>13000</v>
      </c>
      <c r="D417" s="262">
        <v>11744</v>
      </c>
      <c r="E417" s="262">
        <v>2615.6</v>
      </c>
      <c r="F417" s="261">
        <v>0</v>
      </c>
      <c r="G417" s="261">
        <v>0</v>
      </c>
      <c r="H417" s="261">
        <v>-3.9</v>
      </c>
      <c r="I417" s="261">
        <v>0</v>
      </c>
      <c r="J417" s="261">
        <v>0</v>
      </c>
      <c r="K417" s="261">
        <v>-3.9</v>
      </c>
      <c r="L417" s="261">
        <v>-6.5</v>
      </c>
    </row>
    <row r="418" spans="1:12" ht="13.5" thickBot="1">
      <c r="A418" s="260" t="s">
        <v>568</v>
      </c>
      <c r="B418" s="260" t="s">
        <v>561</v>
      </c>
      <c r="C418" s="261">
        <v>2000</v>
      </c>
      <c r="D418" s="262">
        <v>1407</v>
      </c>
      <c r="E418" s="261">
        <v>0</v>
      </c>
      <c r="F418" s="262">
        <v>-1407</v>
      </c>
      <c r="G418" s="261">
        <v>0</v>
      </c>
      <c r="H418" s="261">
        <v>0</v>
      </c>
      <c r="I418" s="261">
        <v>0</v>
      </c>
      <c r="J418" s="261">
        <v>0</v>
      </c>
      <c r="K418" s="262">
        <v>-1407</v>
      </c>
      <c r="L418" s="261">
        <v>0</v>
      </c>
    </row>
    <row r="419" spans="1:12" ht="13.5" thickBot="1">
      <c r="A419" s="260" t="s">
        <v>569</v>
      </c>
      <c r="B419" s="260" t="s">
        <v>561</v>
      </c>
      <c r="C419" s="261">
        <v>10519</v>
      </c>
      <c r="D419" s="262">
        <v>32854.92</v>
      </c>
      <c r="E419" s="262">
        <v>6846.82</v>
      </c>
      <c r="F419" s="262">
        <v>-26008.1</v>
      </c>
      <c r="G419" s="261">
        <v>0</v>
      </c>
      <c r="H419" s="261">
        <v>0</v>
      </c>
      <c r="I419" s="261">
        <v>0</v>
      </c>
      <c r="J419" s="261">
        <v>0</v>
      </c>
      <c r="K419" s="262">
        <v>-26008.1</v>
      </c>
      <c r="L419" s="261">
        <v>0</v>
      </c>
    </row>
    <row r="420" spans="1:12" ht="13.5" thickBot="1">
      <c r="A420" s="260" t="s">
        <v>570</v>
      </c>
      <c r="B420" s="260" t="s">
        <v>559</v>
      </c>
      <c r="C420" s="261">
        <v>2000</v>
      </c>
      <c r="D420" s="262">
        <v>2579.12</v>
      </c>
      <c r="E420" s="262">
        <v>1384</v>
      </c>
      <c r="F420" s="261">
        <v>0</v>
      </c>
      <c r="G420" s="261">
        <v>0</v>
      </c>
      <c r="H420" s="261">
        <v>-570.6</v>
      </c>
      <c r="I420" s="261">
        <v>0</v>
      </c>
      <c r="J420" s="261">
        <v>0</v>
      </c>
      <c r="K420" s="261">
        <v>-570.6</v>
      </c>
      <c r="L420" s="261">
        <v>-865.6</v>
      </c>
    </row>
    <row r="421" spans="1:12" ht="13.5" thickBot="1">
      <c r="A421" s="260" t="s">
        <v>571</v>
      </c>
      <c r="B421" s="260" t="s">
        <v>559</v>
      </c>
      <c r="C421" s="261">
        <v>1714</v>
      </c>
      <c r="D421" s="262">
        <v>1776.06</v>
      </c>
      <c r="E421" s="262">
        <v>2228.2</v>
      </c>
      <c r="F421" s="261">
        <v>0</v>
      </c>
      <c r="G421" s="261">
        <v>0</v>
      </c>
      <c r="H421" s="262">
        <v>1319.78</v>
      </c>
      <c r="I421" s="261">
        <v>0</v>
      </c>
      <c r="J421" s="261">
        <v>0</v>
      </c>
      <c r="K421" s="262">
        <v>1319.78</v>
      </c>
      <c r="L421" s="261">
        <v>515.91</v>
      </c>
    </row>
    <row r="422" spans="1:12" ht="13.5" thickBot="1">
      <c r="A422" s="260" t="s">
        <v>572</v>
      </c>
      <c r="B422" s="260" t="s">
        <v>561</v>
      </c>
      <c r="C422" s="261">
        <v>21</v>
      </c>
      <c r="D422" s="262">
        <v>52617.79</v>
      </c>
      <c r="E422" s="262">
        <v>37020.52</v>
      </c>
      <c r="F422" s="262">
        <v>-15597.27</v>
      </c>
      <c r="G422" s="261">
        <v>0</v>
      </c>
      <c r="H422" s="261">
        <v>0</v>
      </c>
      <c r="I422" s="261">
        <v>0</v>
      </c>
      <c r="J422" s="261">
        <v>0</v>
      </c>
      <c r="K422" s="262">
        <v>-15597.27</v>
      </c>
      <c r="L422" s="261">
        <v>0</v>
      </c>
    </row>
    <row r="423" spans="1:12" ht="13.5" thickBot="1">
      <c r="A423" s="260" t="s">
        <v>573</v>
      </c>
      <c r="B423" s="260" t="s">
        <v>559</v>
      </c>
      <c r="C423" s="261">
        <v>37883</v>
      </c>
      <c r="D423" s="262">
        <v>19473.43</v>
      </c>
      <c r="E423" s="261">
        <v>984.96</v>
      </c>
      <c r="F423" s="261">
        <v>0</v>
      </c>
      <c r="G423" s="261">
        <v>0</v>
      </c>
      <c r="H423" s="261">
        <v>-79.55</v>
      </c>
      <c r="I423" s="261">
        <v>0</v>
      </c>
      <c r="J423" s="261">
        <v>0</v>
      </c>
      <c r="K423" s="261">
        <v>-79.55</v>
      </c>
      <c r="L423" s="261">
        <v>0</v>
      </c>
    </row>
    <row r="424" spans="1:12" ht="13.5" thickBot="1">
      <c r="A424" s="260" t="s">
        <v>574</v>
      </c>
      <c r="B424" s="260" t="s">
        <v>559</v>
      </c>
      <c r="C424" s="261">
        <v>12395</v>
      </c>
      <c r="D424" s="262">
        <v>4410.5</v>
      </c>
      <c r="E424" s="261">
        <v>90.48</v>
      </c>
      <c r="F424" s="261">
        <v>0</v>
      </c>
      <c r="G424" s="261">
        <v>0</v>
      </c>
      <c r="H424" s="261">
        <v>13.63</v>
      </c>
      <c r="I424" s="261">
        <v>0</v>
      </c>
      <c r="J424" s="261">
        <v>0</v>
      </c>
      <c r="K424" s="261">
        <v>13.63</v>
      </c>
      <c r="L424" s="261">
        <v>3.71</v>
      </c>
    </row>
    <row r="425" spans="1:12" ht="13.5" thickBot="1">
      <c r="A425" s="260" t="s">
        <v>574</v>
      </c>
      <c r="B425" s="260" t="s">
        <v>561</v>
      </c>
      <c r="C425" s="261">
        <v>16020</v>
      </c>
      <c r="D425" s="262">
        <v>7469.99</v>
      </c>
      <c r="E425" s="261">
        <v>116.95</v>
      </c>
      <c r="F425" s="262">
        <v>-7353.04</v>
      </c>
      <c r="G425" s="261">
        <v>0</v>
      </c>
      <c r="H425" s="261">
        <v>0</v>
      </c>
      <c r="I425" s="261">
        <v>0</v>
      </c>
      <c r="J425" s="261">
        <v>0</v>
      </c>
      <c r="K425" s="262">
        <v>-7353.04</v>
      </c>
      <c r="L425" s="261">
        <v>4.81</v>
      </c>
    </row>
    <row r="426" spans="1:12" ht="13.5" thickBot="1">
      <c r="A426" s="260" t="s">
        <v>575</v>
      </c>
      <c r="B426" s="260" t="s">
        <v>559</v>
      </c>
      <c r="C426" s="261">
        <v>10000</v>
      </c>
      <c r="D426" s="262">
        <v>2365</v>
      </c>
      <c r="E426" s="261">
        <v>299</v>
      </c>
      <c r="F426" s="261">
        <v>0</v>
      </c>
      <c r="G426" s="261">
        <v>0</v>
      </c>
      <c r="H426" s="261">
        <v>26</v>
      </c>
      <c r="I426" s="261">
        <v>0</v>
      </c>
      <c r="J426" s="261">
        <v>0</v>
      </c>
      <c r="K426" s="261">
        <v>26</v>
      </c>
      <c r="L426" s="261">
        <v>-4</v>
      </c>
    </row>
    <row r="427" spans="1:12" ht="13.5" thickBot="1">
      <c r="A427" s="260" t="s">
        <v>575</v>
      </c>
      <c r="B427" s="260" t="s">
        <v>561</v>
      </c>
      <c r="C427" s="261">
        <v>23916</v>
      </c>
      <c r="D427" s="262">
        <v>18599.6</v>
      </c>
      <c r="E427" s="261">
        <v>715.09</v>
      </c>
      <c r="F427" s="262">
        <v>-17884.51</v>
      </c>
      <c r="G427" s="261">
        <v>0</v>
      </c>
      <c r="H427" s="261">
        <v>0</v>
      </c>
      <c r="I427" s="261">
        <v>0</v>
      </c>
      <c r="J427" s="261">
        <v>0</v>
      </c>
      <c r="K427" s="262">
        <v>-17884.51</v>
      </c>
      <c r="L427" s="261">
        <v>-9.56</v>
      </c>
    </row>
    <row r="428" spans="1:12" ht="13.5" thickBot="1">
      <c r="A428" s="260" t="s">
        <v>576</v>
      </c>
      <c r="B428" s="260" t="s">
        <v>561</v>
      </c>
      <c r="C428" s="261">
        <v>208143</v>
      </c>
      <c r="D428" s="262">
        <v>215884.58</v>
      </c>
      <c r="E428" s="262">
        <v>237345.46</v>
      </c>
      <c r="F428" s="262">
        <v>21460.88</v>
      </c>
      <c r="G428" s="261">
        <v>0</v>
      </c>
      <c r="H428" s="261">
        <v>0</v>
      </c>
      <c r="I428" s="261">
        <v>0</v>
      </c>
      <c r="J428" s="261">
        <v>0</v>
      </c>
      <c r="K428" s="262">
        <v>21460.88</v>
      </c>
      <c r="L428" s="262">
        <v>6993.6</v>
      </c>
    </row>
    <row r="429" spans="1:12" ht="13.5" thickBot="1">
      <c r="A429" s="260" t="s">
        <v>576</v>
      </c>
      <c r="B429" s="260" t="s">
        <v>559</v>
      </c>
      <c r="C429" s="261">
        <v>135000</v>
      </c>
      <c r="D429" s="262">
        <v>143453.14</v>
      </c>
      <c r="E429" s="262">
        <v>153940.5</v>
      </c>
      <c r="F429" s="261">
        <v>0</v>
      </c>
      <c r="G429" s="261">
        <v>0</v>
      </c>
      <c r="H429" s="262">
        <v>18290.5</v>
      </c>
      <c r="I429" s="261">
        <v>0</v>
      </c>
      <c r="J429" s="261">
        <v>0</v>
      </c>
      <c r="K429" s="262">
        <v>18290.5</v>
      </c>
      <c r="L429" s="262">
        <v>4536</v>
      </c>
    </row>
    <row r="430" spans="1:12" ht="13.5" thickBot="1">
      <c r="A430" s="345" t="s">
        <v>130</v>
      </c>
      <c r="B430" s="346"/>
      <c r="C430" s="346"/>
      <c r="D430" s="346"/>
      <c r="E430" s="346"/>
      <c r="F430" s="346"/>
      <c r="G430" s="346"/>
      <c r="H430" s="346"/>
      <c r="I430" s="346"/>
      <c r="J430" s="346"/>
      <c r="K430" s="346"/>
      <c r="L430" s="347"/>
    </row>
    <row r="431" spans="1:12" ht="13.5" thickBot="1">
      <c r="A431" s="260" t="s">
        <v>578</v>
      </c>
      <c r="B431" s="260" t="s">
        <v>559</v>
      </c>
      <c r="C431" s="261">
        <v>20266</v>
      </c>
      <c r="D431" s="262">
        <v>2975.47</v>
      </c>
      <c r="E431" s="262">
        <v>4036.99</v>
      </c>
      <c r="F431" s="261">
        <v>0</v>
      </c>
      <c r="G431" s="261">
        <v>0</v>
      </c>
      <c r="H431" s="261">
        <v>-524.68</v>
      </c>
      <c r="I431" s="261">
        <v>0</v>
      </c>
      <c r="J431" s="261">
        <v>0</v>
      </c>
      <c r="K431" s="261">
        <v>-524.68</v>
      </c>
      <c r="L431" s="261">
        <v>0</v>
      </c>
    </row>
    <row r="432" spans="1:12" ht="13.5" thickBot="1">
      <c r="A432" s="260" t="s">
        <v>578</v>
      </c>
      <c r="B432" s="260" t="s">
        <v>561</v>
      </c>
      <c r="C432" s="261">
        <v>42000</v>
      </c>
      <c r="D432" s="262">
        <v>3327.21</v>
      </c>
      <c r="E432" s="262">
        <v>8366.4</v>
      </c>
      <c r="F432" s="262">
        <v>5039.19</v>
      </c>
      <c r="G432" s="261">
        <v>0</v>
      </c>
      <c r="H432" s="261">
        <v>0</v>
      </c>
      <c r="I432" s="261">
        <v>0</v>
      </c>
      <c r="J432" s="261">
        <v>0</v>
      </c>
      <c r="K432" s="262">
        <v>5039.19</v>
      </c>
      <c r="L432" s="261">
        <v>0</v>
      </c>
    </row>
    <row r="433" spans="1:12" ht="13.5" thickBot="1">
      <c r="A433" s="260" t="s">
        <v>579</v>
      </c>
      <c r="B433" s="260" t="s">
        <v>559</v>
      </c>
      <c r="C433" s="261">
        <v>23000</v>
      </c>
      <c r="D433" s="262">
        <v>5556.97</v>
      </c>
      <c r="E433" s="262">
        <v>6886.2</v>
      </c>
      <c r="F433" s="261">
        <v>0</v>
      </c>
      <c r="G433" s="261">
        <v>0</v>
      </c>
      <c r="H433" s="261">
        <v>0</v>
      </c>
      <c r="I433" s="261">
        <v>0</v>
      </c>
      <c r="J433" s="261">
        <v>0</v>
      </c>
      <c r="K433" s="261">
        <v>0</v>
      </c>
      <c r="L433" s="261">
        <v>0</v>
      </c>
    </row>
    <row r="434" spans="1:12" ht="13.5" thickBot="1">
      <c r="A434" s="260" t="s">
        <v>579</v>
      </c>
      <c r="B434" s="260" t="s">
        <v>561</v>
      </c>
      <c r="C434" s="261">
        <v>42000</v>
      </c>
      <c r="D434" s="262">
        <v>4741.9</v>
      </c>
      <c r="E434" s="262">
        <v>12574.8</v>
      </c>
      <c r="F434" s="262">
        <v>7832.9</v>
      </c>
      <c r="G434" s="261">
        <v>0</v>
      </c>
      <c r="H434" s="261">
        <v>0</v>
      </c>
      <c r="I434" s="261">
        <v>0</v>
      </c>
      <c r="J434" s="261">
        <v>0</v>
      </c>
      <c r="K434" s="262">
        <v>7832.9</v>
      </c>
      <c r="L434" s="261">
        <v>0</v>
      </c>
    </row>
    <row r="435" spans="1:12" ht="13.5" thickBot="1">
      <c r="A435" s="260" t="s">
        <v>580</v>
      </c>
      <c r="B435" s="260" t="s">
        <v>559</v>
      </c>
      <c r="C435" s="261">
        <v>61000</v>
      </c>
      <c r="D435" s="262">
        <v>14543.06</v>
      </c>
      <c r="E435" s="262">
        <v>18263.4</v>
      </c>
      <c r="F435" s="261">
        <v>0</v>
      </c>
      <c r="G435" s="261">
        <v>0</v>
      </c>
      <c r="H435" s="261">
        <v>54.9</v>
      </c>
      <c r="I435" s="261">
        <v>0</v>
      </c>
      <c r="J435" s="261">
        <v>0</v>
      </c>
      <c r="K435" s="261">
        <v>54.9</v>
      </c>
      <c r="L435" s="261">
        <v>0</v>
      </c>
    </row>
    <row r="436" spans="1:12" ht="13.5" thickBot="1">
      <c r="A436" s="260" t="s">
        <v>580</v>
      </c>
      <c r="B436" s="260" t="s">
        <v>561</v>
      </c>
      <c r="C436" s="261">
        <v>42000</v>
      </c>
      <c r="D436" s="262">
        <v>4762.78</v>
      </c>
      <c r="E436" s="262">
        <v>12574.8</v>
      </c>
      <c r="F436" s="262">
        <v>7812.02</v>
      </c>
      <c r="G436" s="261">
        <v>0</v>
      </c>
      <c r="H436" s="261">
        <v>0</v>
      </c>
      <c r="I436" s="261">
        <v>0</v>
      </c>
      <c r="J436" s="261">
        <v>0</v>
      </c>
      <c r="K436" s="262">
        <v>7812.02</v>
      </c>
      <c r="L436" s="261">
        <v>0</v>
      </c>
    </row>
    <row r="437" spans="1:12" ht="13.5" thickBot="1">
      <c r="A437" s="260" t="s">
        <v>581</v>
      </c>
      <c r="B437" s="260" t="s">
        <v>561</v>
      </c>
      <c r="C437" s="261">
        <v>57000</v>
      </c>
      <c r="D437" s="262">
        <v>6784.6</v>
      </c>
      <c r="E437" s="262">
        <v>16963.2</v>
      </c>
      <c r="F437" s="262">
        <v>10178.6</v>
      </c>
      <c r="G437" s="261">
        <v>0</v>
      </c>
      <c r="H437" s="261">
        <v>0</v>
      </c>
      <c r="I437" s="261">
        <v>0</v>
      </c>
      <c r="J437" s="261">
        <v>0</v>
      </c>
      <c r="K437" s="262">
        <v>10178.6</v>
      </c>
      <c r="L437" s="261">
        <v>0</v>
      </c>
    </row>
    <row r="438" spans="1:12" ht="13.5" thickBot="1">
      <c r="A438" s="260" t="s">
        <v>581</v>
      </c>
      <c r="B438" s="260" t="s">
        <v>559</v>
      </c>
      <c r="C438" s="261">
        <v>5000</v>
      </c>
      <c r="D438" s="262">
        <v>1180.92</v>
      </c>
      <c r="E438" s="262">
        <v>1488</v>
      </c>
      <c r="F438" s="261">
        <v>0</v>
      </c>
      <c r="G438" s="261">
        <v>0</v>
      </c>
      <c r="H438" s="261">
        <v>-98.36</v>
      </c>
      <c r="I438" s="261">
        <v>0</v>
      </c>
      <c r="J438" s="261">
        <v>0</v>
      </c>
      <c r="K438" s="261">
        <v>-98.36</v>
      </c>
      <c r="L438" s="261">
        <v>0</v>
      </c>
    </row>
    <row r="439" spans="1:12" ht="13.5" thickBot="1">
      <c r="A439" s="260" t="s">
        <v>582</v>
      </c>
      <c r="B439" s="260" t="s">
        <v>559</v>
      </c>
      <c r="C439" s="261">
        <v>145296</v>
      </c>
      <c r="D439" s="262">
        <v>41928.87</v>
      </c>
      <c r="E439" s="262">
        <v>57537.22</v>
      </c>
      <c r="F439" s="261">
        <v>0</v>
      </c>
      <c r="G439" s="261">
        <v>0</v>
      </c>
      <c r="H439" s="262">
        <v>-3175.6</v>
      </c>
      <c r="I439" s="261">
        <v>0</v>
      </c>
      <c r="J439" s="261">
        <v>0</v>
      </c>
      <c r="K439" s="262">
        <v>-3175.6</v>
      </c>
      <c r="L439" s="261">
        <v>0</v>
      </c>
    </row>
    <row r="440" spans="1:12" ht="13.5" thickBot="1">
      <c r="A440" s="260" t="s">
        <v>582</v>
      </c>
      <c r="B440" s="260" t="s">
        <v>561</v>
      </c>
      <c r="C440" s="261">
        <v>60000</v>
      </c>
      <c r="D440" s="262">
        <v>12429.63</v>
      </c>
      <c r="E440" s="262">
        <v>23760</v>
      </c>
      <c r="F440" s="262">
        <v>11330.37</v>
      </c>
      <c r="G440" s="261">
        <v>0</v>
      </c>
      <c r="H440" s="261">
        <v>0</v>
      </c>
      <c r="I440" s="261">
        <v>0</v>
      </c>
      <c r="J440" s="261">
        <v>0</v>
      </c>
      <c r="K440" s="262">
        <v>11330.37</v>
      </c>
      <c r="L440" s="261">
        <v>0</v>
      </c>
    </row>
    <row r="441" spans="1:12" ht="13.5" thickBot="1">
      <c r="A441" s="260" t="s">
        <v>583</v>
      </c>
      <c r="B441" s="260" t="s">
        <v>561</v>
      </c>
      <c r="C441" s="261">
        <v>42500</v>
      </c>
      <c r="D441" s="262">
        <v>6920.29</v>
      </c>
      <c r="E441" s="262">
        <v>16779</v>
      </c>
      <c r="F441" s="262">
        <v>9858.71</v>
      </c>
      <c r="G441" s="261">
        <v>0</v>
      </c>
      <c r="H441" s="261">
        <v>0</v>
      </c>
      <c r="I441" s="261">
        <v>0</v>
      </c>
      <c r="J441" s="261">
        <v>0</v>
      </c>
      <c r="K441" s="262">
        <v>9858.71</v>
      </c>
      <c r="L441" s="261">
        <v>0</v>
      </c>
    </row>
    <row r="442" spans="1:12" ht="13.5" thickBot="1">
      <c r="A442" s="260" t="s">
        <v>583</v>
      </c>
      <c r="B442" s="260" t="s">
        <v>559</v>
      </c>
      <c r="C442" s="261">
        <v>324348</v>
      </c>
      <c r="D442" s="262">
        <v>89729.55</v>
      </c>
      <c r="E442" s="262">
        <v>128052.59</v>
      </c>
      <c r="F442" s="261">
        <v>0</v>
      </c>
      <c r="G442" s="261">
        <v>0</v>
      </c>
      <c r="H442" s="262">
        <v>-10067.28</v>
      </c>
      <c r="I442" s="261">
        <v>0</v>
      </c>
      <c r="J442" s="261">
        <v>0</v>
      </c>
      <c r="K442" s="262">
        <v>-10067.28</v>
      </c>
      <c r="L442" s="261">
        <v>0</v>
      </c>
    </row>
    <row r="443" spans="1:12" ht="13.5" thickBot="1">
      <c r="A443" s="260" t="s">
        <v>584</v>
      </c>
      <c r="B443" s="260" t="s">
        <v>559</v>
      </c>
      <c r="C443" s="261">
        <v>64000</v>
      </c>
      <c r="D443" s="262">
        <v>22107.52</v>
      </c>
      <c r="E443" s="262">
        <v>31603.2</v>
      </c>
      <c r="F443" s="261">
        <v>0</v>
      </c>
      <c r="G443" s="261">
        <v>0</v>
      </c>
      <c r="H443" s="261">
        <v>51.2</v>
      </c>
      <c r="I443" s="261">
        <v>0</v>
      </c>
      <c r="J443" s="261">
        <v>0</v>
      </c>
      <c r="K443" s="261">
        <v>51.2</v>
      </c>
      <c r="L443" s="261">
        <v>0</v>
      </c>
    </row>
    <row r="444" spans="1:12" ht="13.5" thickBot="1">
      <c r="A444" s="260" t="s">
        <v>585</v>
      </c>
      <c r="B444" s="260" t="s">
        <v>559</v>
      </c>
      <c r="C444" s="261">
        <v>99609</v>
      </c>
      <c r="D444" s="262">
        <v>39792.52</v>
      </c>
      <c r="E444" s="262">
        <v>49306.46</v>
      </c>
      <c r="F444" s="261">
        <v>0</v>
      </c>
      <c r="G444" s="261">
        <v>0</v>
      </c>
      <c r="H444" s="262">
        <v>-1364.9</v>
      </c>
      <c r="I444" s="261">
        <v>0</v>
      </c>
      <c r="J444" s="261">
        <v>0</v>
      </c>
      <c r="K444" s="262">
        <v>-1364.9</v>
      </c>
      <c r="L444" s="262">
        <v>-1902.79</v>
      </c>
    </row>
    <row r="445" spans="1:12" ht="13.5" thickBot="1">
      <c r="A445" s="260" t="s">
        <v>586</v>
      </c>
      <c r="B445" s="260" t="s">
        <v>559</v>
      </c>
      <c r="C445" s="261">
        <v>144000</v>
      </c>
      <c r="D445" s="262">
        <v>70758.51</v>
      </c>
      <c r="E445" s="262">
        <v>85104</v>
      </c>
      <c r="F445" s="261">
        <v>0</v>
      </c>
      <c r="G445" s="261">
        <v>0</v>
      </c>
      <c r="H445" s="262">
        <v>-1886.92</v>
      </c>
      <c r="I445" s="261">
        <v>0</v>
      </c>
      <c r="J445" s="261">
        <v>0</v>
      </c>
      <c r="K445" s="262">
        <v>-1886.92</v>
      </c>
      <c r="L445" s="262">
        <v>-2390.92</v>
      </c>
    </row>
    <row r="446" spans="1:12" ht="13.5" thickBot="1">
      <c r="A446" s="260" t="s">
        <v>587</v>
      </c>
      <c r="B446" s="260" t="s">
        <v>559</v>
      </c>
      <c r="C446" s="261">
        <v>20000</v>
      </c>
      <c r="D446" s="262">
        <v>14271.42</v>
      </c>
      <c r="E446" s="262">
        <v>15698</v>
      </c>
      <c r="F446" s="261">
        <v>0</v>
      </c>
      <c r="G446" s="261">
        <v>0</v>
      </c>
      <c r="H446" s="261">
        <v>50</v>
      </c>
      <c r="I446" s="261">
        <v>0</v>
      </c>
      <c r="J446" s="261">
        <v>0</v>
      </c>
      <c r="K446" s="261">
        <v>50</v>
      </c>
      <c r="L446" s="261">
        <v>0</v>
      </c>
    </row>
    <row r="447" spans="1:12" ht="13.5" thickBot="1">
      <c r="A447" s="260" t="s">
        <v>588</v>
      </c>
      <c r="B447" s="260" t="s">
        <v>559</v>
      </c>
      <c r="C447" s="261">
        <v>12000</v>
      </c>
      <c r="D447" s="262">
        <v>9707.33</v>
      </c>
      <c r="E447" s="262">
        <v>10573.2</v>
      </c>
      <c r="F447" s="261">
        <v>0</v>
      </c>
      <c r="G447" s="261">
        <v>0</v>
      </c>
      <c r="H447" s="261">
        <v>97.2</v>
      </c>
      <c r="I447" s="261">
        <v>0</v>
      </c>
      <c r="J447" s="261">
        <v>0</v>
      </c>
      <c r="K447" s="261">
        <v>97.2</v>
      </c>
      <c r="L447" s="261">
        <v>0</v>
      </c>
    </row>
    <row r="448" spans="1:12" ht="13.5" thickBot="1">
      <c r="A448" s="260" t="s">
        <v>588</v>
      </c>
      <c r="B448" s="260" t="s">
        <v>561</v>
      </c>
      <c r="C448" s="261">
        <v>21800</v>
      </c>
      <c r="D448" s="262">
        <v>19401.58</v>
      </c>
      <c r="E448" s="262">
        <v>19207.98</v>
      </c>
      <c r="F448" s="261">
        <v>-193.6</v>
      </c>
      <c r="G448" s="261">
        <v>0</v>
      </c>
      <c r="H448" s="261">
        <v>0</v>
      </c>
      <c r="I448" s="261">
        <v>0</v>
      </c>
      <c r="J448" s="261">
        <v>0</v>
      </c>
      <c r="K448" s="261">
        <v>-193.6</v>
      </c>
      <c r="L448" s="261">
        <v>0</v>
      </c>
    </row>
    <row r="449" spans="1:12" ht="13.5" thickBot="1">
      <c r="A449" s="260" t="s">
        <v>589</v>
      </c>
      <c r="B449" s="260" t="s">
        <v>561</v>
      </c>
      <c r="C449" s="261">
        <v>182242</v>
      </c>
      <c r="D449" s="262">
        <v>173357.02</v>
      </c>
      <c r="E449" s="262">
        <v>178050.43</v>
      </c>
      <c r="F449" s="262">
        <v>4693.41</v>
      </c>
      <c r="G449" s="261">
        <v>0</v>
      </c>
      <c r="H449" s="261">
        <v>0</v>
      </c>
      <c r="I449" s="261">
        <v>0</v>
      </c>
      <c r="J449" s="261">
        <v>0</v>
      </c>
      <c r="K449" s="262">
        <v>4693.41</v>
      </c>
      <c r="L449" s="261">
        <v>91.12</v>
      </c>
    </row>
    <row r="450" spans="1:12" ht="13.5" thickBot="1">
      <c r="A450" s="263" t="s">
        <v>590</v>
      </c>
      <c r="B450" s="263">
        <v>45</v>
      </c>
      <c r="C450" s="260"/>
      <c r="D450" s="264">
        <v>1336602.97</v>
      </c>
      <c r="E450" s="264">
        <v>1179321.13</v>
      </c>
      <c r="F450" s="264">
        <v>-13876.17</v>
      </c>
      <c r="G450" s="265">
        <v>0</v>
      </c>
      <c r="H450" s="264">
        <v>-8380.33</v>
      </c>
      <c r="I450" s="265">
        <v>0</v>
      </c>
      <c r="J450" s="265">
        <v>0</v>
      </c>
      <c r="K450" s="264">
        <v>-22256.5</v>
      </c>
      <c r="L450" s="264">
        <v>7094.87</v>
      </c>
    </row>
    <row r="451" spans="1:12" ht="13.5" thickBot="1">
      <c r="A451" s="342" t="s">
        <v>487</v>
      </c>
      <c r="B451" s="343"/>
      <c r="C451" s="343"/>
      <c r="D451" s="343"/>
      <c r="E451" s="343"/>
      <c r="F451" s="343"/>
      <c r="G451" s="343"/>
      <c r="H451" s="343"/>
      <c r="I451" s="343"/>
      <c r="J451" s="343"/>
      <c r="K451" s="343"/>
      <c r="L451" s="344"/>
    </row>
    <row r="452" spans="1:12" ht="13.5" thickBot="1">
      <c r="A452" s="254" t="s">
        <v>558</v>
      </c>
      <c r="B452" s="254" t="s">
        <v>559</v>
      </c>
      <c r="C452" s="255">
        <v>28971</v>
      </c>
      <c r="D452" s="256">
        <v>49302.12</v>
      </c>
      <c r="E452" s="256">
        <v>8013.38</v>
      </c>
      <c r="F452" s="255">
        <v>0</v>
      </c>
      <c r="G452" s="255">
        <v>0</v>
      </c>
      <c r="H452" s="255">
        <v>-217.28</v>
      </c>
      <c r="I452" s="255">
        <v>0</v>
      </c>
      <c r="J452" s="255">
        <v>0</v>
      </c>
      <c r="K452" s="255">
        <v>-217.28</v>
      </c>
      <c r="L452" s="255">
        <v>-197</v>
      </c>
    </row>
    <row r="453" spans="1:12" ht="13.5" thickBot="1">
      <c r="A453" s="254" t="s">
        <v>560</v>
      </c>
      <c r="B453" s="254" t="s">
        <v>559</v>
      </c>
      <c r="C453" s="255">
        <v>41540</v>
      </c>
      <c r="D453" s="256">
        <v>60663.12</v>
      </c>
      <c r="E453" s="256">
        <v>4802.02</v>
      </c>
      <c r="F453" s="255">
        <v>0</v>
      </c>
      <c r="G453" s="255">
        <v>0</v>
      </c>
      <c r="H453" s="255">
        <v>-461.1</v>
      </c>
      <c r="I453" s="255">
        <v>0</v>
      </c>
      <c r="J453" s="255">
        <v>0</v>
      </c>
      <c r="K453" s="255">
        <v>-461.1</v>
      </c>
      <c r="L453" s="255">
        <v>-24.93</v>
      </c>
    </row>
    <row r="454" spans="1:12" ht="13.5" thickBot="1">
      <c r="A454" s="254" t="s">
        <v>560</v>
      </c>
      <c r="B454" s="254" t="s">
        <v>561</v>
      </c>
      <c r="C454" s="255">
        <v>7815</v>
      </c>
      <c r="D454" s="256">
        <v>6394.47</v>
      </c>
      <c r="E454" s="255">
        <v>903.41</v>
      </c>
      <c r="F454" s="256">
        <v>-5491.06</v>
      </c>
      <c r="G454" s="255">
        <v>0</v>
      </c>
      <c r="H454" s="255">
        <v>0</v>
      </c>
      <c r="I454" s="255">
        <v>0</v>
      </c>
      <c r="J454" s="255">
        <v>0</v>
      </c>
      <c r="K454" s="256">
        <v>-5491.06</v>
      </c>
      <c r="L454" s="255">
        <v>-4.69</v>
      </c>
    </row>
    <row r="455" spans="1:12" ht="13.5" thickBot="1">
      <c r="A455" s="254" t="s">
        <v>562</v>
      </c>
      <c r="B455" s="254" t="s">
        <v>559</v>
      </c>
      <c r="C455" s="255">
        <v>15723</v>
      </c>
      <c r="D455" s="256">
        <v>24016.8</v>
      </c>
      <c r="E455" s="256">
        <v>5503.05</v>
      </c>
      <c r="F455" s="255">
        <v>0</v>
      </c>
      <c r="G455" s="255">
        <v>0</v>
      </c>
      <c r="H455" s="256">
        <v>1683.93</v>
      </c>
      <c r="I455" s="255">
        <v>0</v>
      </c>
      <c r="J455" s="255">
        <v>0</v>
      </c>
      <c r="K455" s="256">
        <v>1683.93</v>
      </c>
      <c r="L455" s="255">
        <v>0</v>
      </c>
    </row>
    <row r="456" spans="1:12" ht="13.5" thickBot="1">
      <c r="A456" s="254" t="s">
        <v>563</v>
      </c>
      <c r="B456" s="254" t="s">
        <v>561</v>
      </c>
      <c r="C456" s="255">
        <v>1708</v>
      </c>
      <c r="D456" s="256">
        <v>1587.8</v>
      </c>
      <c r="E456" s="255">
        <v>232.63</v>
      </c>
      <c r="F456" s="256">
        <v>-1355.17</v>
      </c>
      <c r="G456" s="255">
        <v>0</v>
      </c>
      <c r="H456" s="255">
        <v>0</v>
      </c>
      <c r="I456" s="255">
        <v>0</v>
      </c>
      <c r="J456" s="255">
        <v>0</v>
      </c>
      <c r="K456" s="256">
        <v>-1355.17</v>
      </c>
      <c r="L456" s="255">
        <v>-11.61</v>
      </c>
    </row>
    <row r="457" spans="1:12" ht="13.5" thickBot="1">
      <c r="A457" s="254" t="s">
        <v>563</v>
      </c>
      <c r="B457" s="254" t="s">
        <v>559</v>
      </c>
      <c r="C457" s="255">
        <v>30499</v>
      </c>
      <c r="D457" s="256">
        <v>46768.75</v>
      </c>
      <c r="E457" s="256">
        <v>4153.96</v>
      </c>
      <c r="F457" s="255">
        <v>0</v>
      </c>
      <c r="G457" s="255">
        <v>0</v>
      </c>
      <c r="H457" s="255">
        <v>234.84</v>
      </c>
      <c r="I457" s="255">
        <v>0</v>
      </c>
      <c r="J457" s="255">
        <v>0</v>
      </c>
      <c r="K457" s="255">
        <v>234.84</v>
      </c>
      <c r="L457" s="255">
        <v>-207.4</v>
      </c>
    </row>
    <row r="458" spans="1:12" ht="13.5" thickBot="1">
      <c r="A458" s="254" t="s">
        <v>564</v>
      </c>
      <c r="B458" s="254" t="s">
        <v>561</v>
      </c>
      <c r="C458" s="255">
        <v>1000</v>
      </c>
      <c r="D458" s="256">
        <v>1055.25</v>
      </c>
      <c r="E458" s="255">
        <v>450.6</v>
      </c>
      <c r="F458" s="255">
        <v>-604.65</v>
      </c>
      <c r="G458" s="255">
        <v>0</v>
      </c>
      <c r="H458" s="255">
        <v>0</v>
      </c>
      <c r="I458" s="255">
        <v>0</v>
      </c>
      <c r="J458" s="255">
        <v>0</v>
      </c>
      <c r="K458" s="255">
        <v>-604.65</v>
      </c>
      <c r="L458" s="255">
        <v>-9.6</v>
      </c>
    </row>
    <row r="459" spans="1:12" ht="13.5" thickBot="1">
      <c r="A459" s="254" t="s">
        <v>564</v>
      </c>
      <c r="B459" s="254" t="s">
        <v>559</v>
      </c>
      <c r="C459" s="255">
        <v>17198</v>
      </c>
      <c r="D459" s="256">
        <v>28692.21</v>
      </c>
      <c r="E459" s="256">
        <v>7749.42</v>
      </c>
      <c r="F459" s="255">
        <v>0</v>
      </c>
      <c r="G459" s="255">
        <v>0</v>
      </c>
      <c r="H459" s="255">
        <v>-82.55</v>
      </c>
      <c r="I459" s="255">
        <v>0</v>
      </c>
      <c r="J459" s="255">
        <v>0</v>
      </c>
      <c r="K459" s="255">
        <v>-82.55</v>
      </c>
      <c r="L459" s="255">
        <v>-165.1</v>
      </c>
    </row>
    <row r="460" spans="1:12" ht="13.5" thickBot="1">
      <c r="A460" s="254" t="s">
        <v>565</v>
      </c>
      <c r="B460" s="254" t="s">
        <v>561</v>
      </c>
      <c r="C460" s="255">
        <v>14511</v>
      </c>
      <c r="D460" s="256">
        <v>13684.76</v>
      </c>
      <c r="E460" s="256">
        <v>3185.16</v>
      </c>
      <c r="F460" s="256">
        <v>-10499.6</v>
      </c>
      <c r="G460" s="255">
        <v>0</v>
      </c>
      <c r="H460" s="255">
        <v>0</v>
      </c>
      <c r="I460" s="255">
        <v>0</v>
      </c>
      <c r="J460" s="255">
        <v>0</v>
      </c>
      <c r="K460" s="256">
        <v>-10499.6</v>
      </c>
      <c r="L460" s="255">
        <v>0</v>
      </c>
    </row>
    <row r="461" spans="1:12" ht="13.5" thickBot="1">
      <c r="A461" s="254" t="s">
        <v>565</v>
      </c>
      <c r="B461" s="254" t="s">
        <v>559</v>
      </c>
      <c r="C461" s="255">
        <v>10000</v>
      </c>
      <c r="D461" s="256">
        <v>7780</v>
      </c>
      <c r="E461" s="256">
        <v>2195</v>
      </c>
      <c r="F461" s="255">
        <v>0</v>
      </c>
      <c r="G461" s="255">
        <v>0</v>
      </c>
      <c r="H461" s="255">
        <v>-238</v>
      </c>
      <c r="I461" s="255">
        <v>0</v>
      </c>
      <c r="J461" s="255">
        <v>0</v>
      </c>
      <c r="K461" s="255">
        <v>-238</v>
      </c>
      <c r="L461" s="255">
        <v>0</v>
      </c>
    </row>
    <row r="462" spans="1:12" ht="13.5" thickBot="1">
      <c r="A462" s="254" t="s">
        <v>566</v>
      </c>
      <c r="B462" s="254" t="s">
        <v>561</v>
      </c>
      <c r="C462" s="255">
        <v>1000</v>
      </c>
      <c r="D462" s="256">
        <v>1618.05</v>
      </c>
      <c r="E462" s="255">
        <v>380</v>
      </c>
      <c r="F462" s="256">
        <v>-1238.05</v>
      </c>
      <c r="G462" s="255">
        <v>0</v>
      </c>
      <c r="H462" s="255">
        <v>0</v>
      </c>
      <c r="I462" s="255">
        <v>0</v>
      </c>
      <c r="J462" s="255">
        <v>0</v>
      </c>
      <c r="K462" s="256">
        <v>-1238.05</v>
      </c>
      <c r="L462" s="255">
        <v>-74</v>
      </c>
    </row>
    <row r="463" spans="1:12" ht="13.5" thickBot="1">
      <c r="A463" s="254" t="s">
        <v>566</v>
      </c>
      <c r="B463" s="254" t="s">
        <v>559</v>
      </c>
      <c r="C463" s="255">
        <v>40723</v>
      </c>
      <c r="D463" s="256">
        <v>31540.41</v>
      </c>
      <c r="E463" s="256">
        <v>15474.74</v>
      </c>
      <c r="F463" s="255">
        <v>0</v>
      </c>
      <c r="G463" s="255">
        <v>0</v>
      </c>
      <c r="H463" s="255">
        <v>0</v>
      </c>
      <c r="I463" s="255">
        <v>0</v>
      </c>
      <c r="J463" s="255">
        <v>0</v>
      </c>
      <c r="K463" s="255">
        <v>0</v>
      </c>
      <c r="L463" s="256">
        <v>-3013.5</v>
      </c>
    </row>
    <row r="464" spans="1:12" ht="13.5" thickBot="1">
      <c r="A464" s="254" t="s">
        <v>567</v>
      </c>
      <c r="B464" s="254" t="s">
        <v>559</v>
      </c>
      <c r="C464" s="255">
        <v>13000</v>
      </c>
      <c r="D464" s="256">
        <v>11744</v>
      </c>
      <c r="E464" s="256">
        <v>2848.3</v>
      </c>
      <c r="F464" s="255">
        <v>0</v>
      </c>
      <c r="G464" s="255">
        <v>0</v>
      </c>
      <c r="H464" s="255">
        <v>-74.1</v>
      </c>
      <c r="I464" s="255">
        <v>0</v>
      </c>
      <c r="J464" s="255">
        <v>0</v>
      </c>
      <c r="K464" s="255">
        <v>-74.1</v>
      </c>
      <c r="L464" s="255">
        <v>-31.2</v>
      </c>
    </row>
    <row r="465" spans="1:12" ht="13.5" thickBot="1">
      <c r="A465" s="254" t="s">
        <v>567</v>
      </c>
      <c r="B465" s="254" t="s">
        <v>561</v>
      </c>
      <c r="C465" s="255">
        <v>5258</v>
      </c>
      <c r="D465" s="256">
        <v>4586.95</v>
      </c>
      <c r="E465" s="256">
        <v>1152.03</v>
      </c>
      <c r="F465" s="256">
        <v>-3434.92</v>
      </c>
      <c r="G465" s="255">
        <v>0</v>
      </c>
      <c r="H465" s="255">
        <v>0</v>
      </c>
      <c r="I465" s="255">
        <v>0</v>
      </c>
      <c r="J465" s="255">
        <v>0</v>
      </c>
      <c r="K465" s="256">
        <v>-3434.92</v>
      </c>
      <c r="L465" s="255">
        <v>-12.62</v>
      </c>
    </row>
    <row r="466" spans="1:12" ht="13.5" thickBot="1">
      <c r="A466" s="254" t="s">
        <v>568</v>
      </c>
      <c r="B466" s="254" t="s">
        <v>561</v>
      </c>
      <c r="C466" s="255">
        <v>2000</v>
      </c>
      <c r="D466" s="256">
        <v>1407</v>
      </c>
      <c r="E466" s="255">
        <v>0</v>
      </c>
      <c r="F466" s="256">
        <v>-1407</v>
      </c>
      <c r="G466" s="255">
        <v>0</v>
      </c>
      <c r="H466" s="255">
        <v>0</v>
      </c>
      <c r="I466" s="255">
        <v>0</v>
      </c>
      <c r="J466" s="255">
        <v>0</v>
      </c>
      <c r="K466" s="256">
        <v>-1407</v>
      </c>
      <c r="L466" s="255">
        <v>0</v>
      </c>
    </row>
    <row r="467" spans="1:12" ht="13.5" thickBot="1">
      <c r="A467" s="254" t="s">
        <v>569</v>
      </c>
      <c r="B467" s="254" t="s">
        <v>561</v>
      </c>
      <c r="C467" s="255">
        <v>10519</v>
      </c>
      <c r="D467" s="256">
        <v>32854.92</v>
      </c>
      <c r="E467" s="256">
        <v>6031.59</v>
      </c>
      <c r="F467" s="256">
        <v>-26823.33</v>
      </c>
      <c r="G467" s="255">
        <v>0</v>
      </c>
      <c r="H467" s="255">
        <v>0</v>
      </c>
      <c r="I467" s="255">
        <v>0</v>
      </c>
      <c r="J467" s="255">
        <v>0</v>
      </c>
      <c r="K467" s="256">
        <v>-26823.33</v>
      </c>
      <c r="L467" s="255">
        <v>0</v>
      </c>
    </row>
    <row r="468" spans="1:12" ht="13.5" thickBot="1">
      <c r="A468" s="254" t="s">
        <v>570</v>
      </c>
      <c r="B468" s="254" t="s">
        <v>559</v>
      </c>
      <c r="C468" s="255">
        <v>2000</v>
      </c>
      <c r="D468" s="256">
        <v>2579.12</v>
      </c>
      <c r="E468" s="256">
        <v>1994.4</v>
      </c>
      <c r="F468" s="255">
        <v>0</v>
      </c>
      <c r="G468" s="255">
        <v>0</v>
      </c>
      <c r="H468" s="255">
        <v>645</v>
      </c>
      <c r="I468" s="255">
        <v>0</v>
      </c>
      <c r="J468" s="255">
        <v>0</v>
      </c>
      <c r="K468" s="255">
        <v>645</v>
      </c>
      <c r="L468" s="255">
        <v>18</v>
      </c>
    </row>
    <row r="469" spans="1:12" ht="13.5" thickBot="1">
      <c r="A469" s="254" t="s">
        <v>571</v>
      </c>
      <c r="B469" s="254" t="s">
        <v>559</v>
      </c>
      <c r="C469" s="255">
        <v>1714</v>
      </c>
      <c r="D469" s="256">
        <v>1776.06</v>
      </c>
      <c r="E469" s="255">
        <v>882.88</v>
      </c>
      <c r="F469" s="255">
        <v>0</v>
      </c>
      <c r="G469" s="255">
        <v>0</v>
      </c>
      <c r="H469" s="255">
        <v>814.83</v>
      </c>
      <c r="I469" s="255">
        <v>0</v>
      </c>
      <c r="J469" s="255">
        <v>0</v>
      </c>
      <c r="K469" s="255">
        <v>814.83</v>
      </c>
      <c r="L469" s="255">
        <v>0</v>
      </c>
    </row>
    <row r="470" spans="1:12" ht="13.5" thickBot="1">
      <c r="A470" s="254" t="s">
        <v>572</v>
      </c>
      <c r="B470" s="254" t="s">
        <v>561</v>
      </c>
      <c r="C470" s="255">
        <v>21</v>
      </c>
      <c r="D470" s="256">
        <v>52617.79</v>
      </c>
      <c r="E470" s="256">
        <v>26715.22</v>
      </c>
      <c r="F470" s="256">
        <v>-25902.57</v>
      </c>
      <c r="G470" s="255">
        <v>0</v>
      </c>
      <c r="H470" s="255">
        <v>0</v>
      </c>
      <c r="I470" s="255">
        <v>0</v>
      </c>
      <c r="J470" s="255">
        <v>0</v>
      </c>
      <c r="K470" s="256">
        <v>-25902.57</v>
      </c>
      <c r="L470" s="255">
        <v>0</v>
      </c>
    </row>
    <row r="471" spans="1:12" ht="13.5" thickBot="1">
      <c r="A471" s="254" t="s">
        <v>593</v>
      </c>
      <c r="B471" s="254" t="s">
        <v>559</v>
      </c>
      <c r="C471" s="255">
        <v>246440</v>
      </c>
      <c r="D471" s="256">
        <v>246440</v>
      </c>
      <c r="E471" s="256">
        <v>123244.64</v>
      </c>
      <c r="F471" s="255">
        <v>0</v>
      </c>
      <c r="G471" s="255">
        <v>0</v>
      </c>
      <c r="H471" s="256">
        <v>-19591.98</v>
      </c>
      <c r="I471" s="255">
        <v>0</v>
      </c>
      <c r="J471" s="255">
        <v>0</v>
      </c>
      <c r="K471" s="256">
        <v>-19591.98</v>
      </c>
      <c r="L471" s="256">
        <v>-4189.48</v>
      </c>
    </row>
    <row r="472" spans="1:12" ht="13.5" thickBot="1">
      <c r="A472" s="254" t="s">
        <v>593</v>
      </c>
      <c r="B472" s="254" t="s">
        <v>561</v>
      </c>
      <c r="C472" s="255">
        <v>141593</v>
      </c>
      <c r="D472" s="256">
        <v>141593</v>
      </c>
      <c r="E472" s="256">
        <v>70810.66</v>
      </c>
      <c r="F472" s="256">
        <v>-70782.34</v>
      </c>
      <c r="G472" s="255">
        <v>0</v>
      </c>
      <c r="H472" s="255">
        <v>0</v>
      </c>
      <c r="I472" s="255">
        <v>0</v>
      </c>
      <c r="J472" s="255">
        <v>0</v>
      </c>
      <c r="K472" s="256">
        <v>-70782.34</v>
      </c>
      <c r="L472" s="256">
        <v>-2407.08</v>
      </c>
    </row>
    <row r="473" spans="1:12" ht="13.5" thickBot="1">
      <c r="A473" s="254" t="s">
        <v>573</v>
      </c>
      <c r="B473" s="254" t="s">
        <v>559</v>
      </c>
      <c r="C473" s="255">
        <v>37883</v>
      </c>
      <c r="D473" s="256">
        <v>19473.43</v>
      </c>
      <c r="E473" s="256">
        <v>1242.56</v>
      </c>
      <c r="F473" s="255">
        <v>0</v>
      </c>
      <c r="G473" s="255">
        <v>0</v>
      </c>
      <c r="H473" s="255">
        <v>-204.57</v>
      </c>
      <c r="I473" s="255">
        <v>0</v>
      </c>
      <c r="J473" s="255">
        <v>0</v>
      </c>
      <c r="K473" s="255">
        <v>-204.57</v>
      </c>
      <c r="L473" s="255">
        <v>-22.73</v>
      </c>
    </row>
    <row r="474" spans="1:12" ht="13.5" thickBot="1">
      <c r="A474" s="254" t="s">
        <v>574</v>
      </c>
      <c r="B474" s="254" t="s">
        <v>559</v>
      </c>
      <c r="C474" s="255">
        <v>12395</v>
      </c>
      <c r="D474" s="256">
        <v>4410.5</v>
      </c>
      <c r="E474" s="255">
        <v>70.65</v>
      </c>
      <c r="F474" s="255">
        <v>0</v>
      </c>
      <c r="G474" s="255">
        <v>0</v>
      </c>
      <c r="H474" s="255">
        <v>-1.24</v>
      </c>
      <c r="I474" s="255">
        <v>0</v>
      </c>
      <c r="J474" s="255">
        <v>0</v>
      </c>
      <c r="K474" s="255">
        <v>-1.24</v>
      </c>
      <c r="L474" s="255">
        <v>-2.48</v>
      </c>
    </row>
    <row r="475" spans="1:12" ht="13.5" thickBot="1">
      <c r="A475" s="254" t="s">
        <v>574</v>
      </c>
      <c r="B475" s="254" t="s">
        <v>561</v>
      </c>
      <c r="C475" s="255">
        <v>16020</v>
      </c>
      <c r="D475" s="256">
        <v>7469.99</v>
      </c>
      <c r="E475" s="255">
        <v>91.31</v>
      </c>
      <c r="F475" s="256">
        <v>-7378.68</v>
      </c>
      <c r="G475" s="255">
        <v>0</v>
      </c>
      <c r="H475" s="255">
        <v>0</v>
      </c>
      <c r="I475" s="255">
        <v>0</v>
      </c>
      <c r="J475" s="255">
        <v>0</v>
      </c>
      <c r="K475" s="256">
        <v>-7378.68</v>
      </c>
      <c r="L475" s="255">
        <v>-3.21</v>
      </c>
    </row>
    <row r="476" spans="1:12" ht="13.5" thickBot="1">
      <c r="A476" s="254" t="s">
        <v>575</v>
      </c>
      <c r="B476" s="254" t="s">
        <v>561</v>
      </c>
      <c r="C476" s="255">
        <v>23916</v>
      </c>
      <c r="D476" s="256">
        <v>18599.6</v>
      </c>
      <c r="E476" s="255">
        <v>947.07</v>
      </c>
      <c r="F476" s="256">
        <v>-17652.53</v>
      </c>
      <c r="G476" s="255">
        <v>0</v>
      </c>
      <c r="H476" s="255">
        <v>0</v>
      </c>
      <c r="I476" s="255">
        <v>0</v>
      </c>
      <c r="J476" s="255">
        <v>0</v>
      </c>
      <c r="K476" s="256">
        <v>-17652.53</v>
      </c>
      <c r="L476" s="255">
        <v>-50.23</v>
      </c>
    </row>
    <row r="477" spans="1:12" ht="13.5" thickBot="1">
      <c r="A477" s="254" t="s">
        <v>575</v>
      </c>
      <c r="B477" s="254" t="s">
        <v>559</v>
      </c>
      <c r="C477" s="255">
        <v>10000</v>
      </c>
      <c r="D477" s="256">
        <v>2365</v>
      </c>
      <c r="E477" s="255">
        <v>396</v>
      </c>
      <c r="F477" s="255">
        <v>0</v>
      </c>
      <c r="G477" s="255">
        <v>0</v>
      </c>
      <c r="H477" s="255">
        <v>-68</v>
      </c>
      <c r="I477" s="255">
        <v>0</v>
      </c>
      <c r="J477" s="255">
        <v>0</v>
      </c>
      <c r="K477" s="255">
        <v>-68</v>
      </c>
      <c r="L477" s="255">
        <v>-21</v>
      </c>
    </row>
    <row r="478" spans="1:12" ht="13.5" thickBot="1">
      <c r="A478" s="254" t="s">
        <v>576</v>
      </c>
      <c r="B478" s="254" t="s">
        <v>561</v>
      </c>
      <c r="C478" s="255">
        <v>1091</v>
      </c>
      <c r="D478" s="256">
        <v>2081.53</v>
      </c>
      <c r="E478" s="256">
        <v>1104.86</v>
      </c>
      <c r="F478" s="255">
        <v>-976.67</v>
      </c>
      <c r="G478" s="255">
        <v>0</v>
      </c>
      <c r="H478" s="255">
        <v>0</v>
      </c>
      <c r="I478" s="255">
        <v>0</v>
      </c>
      <c r="J478" s="255">
        <v>0</v>
      </c>
      <c r="K478" s="255">
        <v>-976.67</v>
      </c>
      <c r="L478" s="255">
        <v>3.17</v>
      </c>
    </row>
    <row r="479" spans="1:12" ht="13.5" thickBot="1">
      <c r="A479" s="254" t="s">
        <v>576</v>
      </c>
      <c r="B479" s="254" t="s">
        <v>559</v>
      </c>
      <c r="C479" s="255">
        <v>85000</v>
      </c>
      <c r="D479" s="256">
        <v>91953.14</v>
      </c>
      <c r="E479" s="256">
        <v>86079.5</v>
      </c>
      <c r="F479" s="255">
        <v>0</v>
      </c>
      <c r="G479" s="255">
        <v>0</v>
      </c>
      <c r="H479" s="256">
        <v>7131.5</v>
      </c>
      <c r="I479" s="255">
        <v>0</v>
      </c>
      <c r="J479" s="255">
        <v>0</v>
      </c>
      <c r="K479" s="256">
        <v>7131.5</v>
      </c>
      <c r="L479" s="255">
        <v>246.5</v>
      </c>
    </row>
    <row r="480" spans="1:12" ht="13.5" thickBot="1">
      <c r="A480" s="342" t="s">
        <v>130</v>
      </c>
      <c r="B480" s="343"/>
      <c r="C480" s="343"/>
      <c r="D480" s="343"/>
      <c r="E480" s="343"/>
      <c r="F480" s="343"/>
      <c r="G480" s="343"/>
      <c r="H480" s="343"/>
      <c r="I480" s="343"/>
      <c r="J480" s="343"/>
      <c r="K480" s="343"/>
      <c r="L480" s="344"/>
    </row>
    <row r="481" spans="1:12" ht="13.5" thickBot="1">
      <c r="A481" s="254" t="s">
        <v>577</v>
      </c>
      <c r="B481" s="254" t="s">
        <v>559</v>
      </c>
      <c r="C481" s="255">
        <v>20000</v>
      </c>
      <c r="D481" s="256">
        <v>3758.13</v>
      </c>
      <c r="E481" s="256">
        <v>3980</v>
      </c>
      <c r="F481" s="255">
        <v>0</v>
      </c>
      <c r="G481" s="255">
        <v>0</v>
      </c>
      <c r="H481" s="255">
        <v>-317.87</v>
      </c>
      <c r="I481" s="255">
        <v>0</v>
      </c>
      <c r="J481" s="255">
        <v>0</v>
      </c>
      <c r="K481" s="255">
        <v>-317.87</v>
      </c>
      <c r="L481" s="255">
        <v>-40</v>
      </c>
    </row>
    <row r="482" spans="1:12" ht="13.5" thickBot="1">
      <c r="A482" s="254" t="s">
        <v>578</v>
      </c>
      <c r="B482" s="254" t="s">
        <v>561</v>
      </c>
      <c r="C482" s="255">
        <v>42000</v>
      </c>
      <c r="D482" s="256">
        <v>4990.81</v>
      </c>
      <c r="E482" s="256">
        <v>12537</v>
      </c>
      <c r="F482" s="256">
        <v>7546.19</v>
      </c>
      <c r="G482" s="255">
        <v>0</v>
      </c>
      <c r="H482" s="255">
        <v>0</v>
      </c>
      <c r="I482" s="255">
        <v>0</v>
      </c>
      <c r="J482" s="255">
        <v>0</v>
      </c>
      <c r="K482" s="256">
        <v>7546.19</v>
      </c>
      <c r="L482" s="255">
        <v>63</v>
      </c>
    </row>
    <row r="483" spans="1:12" ht="13.5" thickBot="1">
      <c r="A483" s="254" t="s">
        <v>578</v>
      </c>
      <c r="B483" s="254" t="s">
        <v>559</v>
      </c>
      <c r="C483" s="255">
        <v>20266</v>
      </c>
      <c r="D483" s="256">
        <v>4463.2</v>
      </c>
      <c r="E483" s="256">
        <v>6049.4</v>
      </c>
      <c r="F483" s="255">
        <v>0</v>
      </c>
      <c r="G483" s="255">
        <v>0</v>
      </c>
      <c r="H483" s="255">
        <v>-488.21</v>
      </c>
      <c r="I483" s="255">
        <v>0</v>
      </c>
      <c r="J483" s="255">
        <v>0</v>
      </c>
      <c r="K483" s="255">
        <v>-488.21</v>
      </c>
      <c r="L483" s="255">
        <v>30.4</v>
      </c>
    </row>
    <row r="484" spans="1:12" ht="13.5" thickBot="1">
      <c r="A484" s="254" t="s">
        <v>579</v>
      </c>
      <c r="B484" s="254" t="s">
        <v>559</v>
      </c>
      <c r="C484" s="255">
        <v>23000</v>
      </c>
      <c r="D484" s="256">
        <v>7409.3</v>
      </c>
      <c r="E484" s="256">
        <v>9154</v>
      </c>
      <c r="F484" s="255">
        <v>0</v>
      </c>
      <c r="G484" s="255">
        <v>0</v>
      </c>
      <c r="H484" s="255">
        <v>0</v>
      </c>
      <c r="I484" s="255">
        <v>0</v>
      </c>
      <c r="J484" s="255">
        <v>0</v>
      </c>
      <c r="K484" s="255">
        <v>0</v>
      </c>
      <c r="L484" s="255">
        <v>46</v>
      </c>
    </row>
    <row r="485" spans="1:12" ht="13.5" thickBot="1">
      <c r="A485" s="254" t="s">
        <v>579</v>
      </c>
      <c r="B485" s="254" t="s">
        <v>561</v>
      </c>
      <c r="C485" s="255">
        <v>42000</v>
      </c>
      <c r="D485" s="256">
        <v>6322.54</v>
      </c>
      <c r="E485" s="256">
        <v>16716</v>
      </c>
      <c r="F485" s="256">
        <v>10393.46</v>
      </c>
      <c r="G485" s="255">
        <v>0</v>
      </c>
      <c r="H485" s="255">
        <v>0</v>
      </c>
      <c r="I485" s="255">
        <v>0</v>
      </c>
      <c r="J485" s="255">
        <v>0</v>
      </c>
      <c r="K485" s="256">
        <v>10393.46</v>
      </c>
      <c r="L485" s="255">
        <v>84</v>
      </c>
    </row>
    <row r="486" spans="1:12" ht="13.5" thickBot="1">
      <c r="A486" s="254" t="s">
        <v>580</v>
      </c>
      <c r="B486" s="254" t="s">
        <v>561</v>
      </c>
      <c r="C486" s="255">
        <v>42000</v>
      </c>
      <c r="D486" s="256">
        <v>4762.78</v>
      </c>
      <c r="E486" s="256">
        <v>12537</v>
      </c>
      <c r="F486" s="256">
        <v>7774.22</v>
      </c>
      <c r="G486" s="255">
        <v>0</v>
      </c>
      <c r="H486" s="255">
        <v>0</v>
      </c>
      <c r="I486" s="255">
        <v>0</v>
      </c>
      <c r="J486" s="255">
        <v>0</v>
      </c>
      <c r="K486" s="256">
        <v>7774.22</v>
      </c>
      <c r="L486" s="256">
        <v>-2541</v>
      </c>
    </row>
    <row r="487" spans="1:12" ht="13.5" thickBot="1">
      <c r="A487" s="254" t="s">
        <v>580</v>
      </c>
      <c r="B487" s="254" t="s">
        <v>559</v>
      </c>
      <c r="C487" s="255">
        <v>61000</v>
      </c>
      <c r="D487" s="256">
        <v>14543.06</v>
      </c>
      <c r="E487" s="256">
        <v>18208.5</v>
      </c>
      <c r="F487" s="255">
        <v>0</v>
      </c>
      <c r="G487" s="255">
        <v>0</v>
      </c>
      <c r="H487" s="256">
        <v>-1148.62</v>
      </c>
      <c r="I487" s="255">
        <v>0</v>
      </c>
      <c r="J487" s="255">
        <v>0</v>
      </c>
      <c r="K487" s="256">
        <v>-1148.62</v>
      </c>
      <c r="L487" s="256">
        <v>-1148.62</v>
      </c>
    </row>
    <row r="488" spans="1:12" ht="13.5" thickBot="1">
      <c r="A488" s="254" t="s">
        <v>581</v>
      </c>
      <c r="B488" s="254" t="s">
        <v>561</v>
      </c>
      <c r="C488" s="255">
        <v>57000</v>
      </c>
      <c r="D488" s="256">
        <v>9046.13</v>
      </c>
      <c r="E488" s="256">
        <v>22537.8</v>
      </c>
      <c r="F488" s="256">
        <v>13491.67</v>
      </c>
      <c r="G488" s="255">
        <v>0</v>
      </c>
      <c r="H488" s="255">
        <v>0</v>
      </c>
      <c r="I488" s="255">
        <v>0</v>
      </c>
      <c r="J488" s="255">
        <v>0</v>
      </c>
      <c r="K488" s="256">
        <v>13491.67</v>
      </c>
      <c r="L488" s="255">
        <v>0</v>
      </c>
    </row>
    <row r="489" spans="1:12" ht="13.5" thickBot="1">
      <c r="A489" s="254" t="s">
        <v>581</v>
      </c>
      <c r="B489" s="254" t="s">
        <v>559</v>
      </c>
      <c r="C489" s="255">
        <v>5000</v>
      </c>
      <c r="D489" s="256">
        <v>1574.56</v>
      </c>
      <c r="E489" s="256">
        <v>1977</v>
      </c>
      <c r="F489" s="255">
        <v>0</v>
      </c>
      <c r="G489" s="255">
        <v>0</v>
      </c>
      <c r="H489" s="255">
        <v>-100.36</v>
      </c>
      <c r="I489" s="255">
        <v>0</v>
      </c>
      <c r="J489" s="255">
        <v>0</v>
      </c>
      <c r="K489" s="255">
        <v>-100.36</v>
      </c>
      <c r="L489" s="255">
        <v>0</v>
      </c>
    </row>
    <row r="490" spans="1:12" ht="13.5" thickBot="1">
      <c r="A490" s="254" t="s">
        <v>582</v>
      </c>
      <c r="B490" s="254" t="s">
        <v>559</v>
      </c>
      <c r="C490" s="255">
        <v>145296</v>
      </c>
      <c r="D490" s="256">
        <v>52411.09</v>
      </c>
      <c r="E490" s="256">
        <v>71195.04</v>
      </c>
      <c r="F490" s="255">
        <v>0</v>
      </c>
      <c r="G490" s="255">
        <v>0</v>
      </c>
      <c r="H490" s="256">
        <v>-3756.79</v>
      </c>
      <c r="I490" s="255">
        <v>0</v>
      </c>
      <c r="J490" s="255">
        <v>0</v>
      </c>
      <c r="K490" s="256">
        <v>-3756.79</v>
      </c>
      <c r="L490" s="255">
        <v>363.24</v>
      </c>
    </row>
    <row r="491" spans="1:12" ht="13.5" thickBot="1">
      <c r="A491" s="254" t="s">
        <v>582</v>
      </c>
      <c r="B491" s="254" t="s">
        <v>561</v>
      </c>
      <c r="C491" s="255">
        <v>60000</v>
      </c>
      <c r="D491" s="256">
        <v>15537.04</v>
      </c>
      <c r="E491" s="256">
        <v>29400</v>
      </c>
      <c r="F491" s="256">
        <v>13862.96</v>
      </c>
      <c r="G491" s="255">
        <v>0</v>
      </c>
      <c r="H491" s="255">
        <v>0</v>
      </c>
      <c r="I491" s="255">
        <v>0</v>
      </c>
      <c r="J491" s="255">
        <v>0</v>
      </c>
      <c r="K491" s="256">
        <v>13862.96</v>
      </c>
      <c r="L491" s="255">
        <v>150</v>
      </c>
    </row>
    <row r="492" spans="1:12" ht="13.5" thickBot="1">
      <c r="A492" s="254" t="s">
        <v>583</v>
      </c>
      <c r="B492" s="254" t="s">
        <v>561</v>
      </c>
      <c r="C492" s="255">
        <v>42500</v>
      </c>
      <c r="D492" s="256">
        <v>8650.36</v>
      </c>
      <c r="E492" s="256">
        <v>20944</v>
      </c>
      <c r="F492" s="256">
        <v>12293.64</v>
      </c>
      <c r="G492" s="255">
        <v>0</v>
      </c>
      <c r="H492" s="255">
        <v>0</v>
      </c>
      <c r="I492" s="255">
        <v>0</v>
      </c>
      <c r="J492" s="255">
        <v>0</v>
      </c>
      <c r="K492" s="256">
        <v>12293.64</v>
      </c>
      <c r="L492" s="255">
        <v>12.75</v>
      </c>
    </row>
    <row r="493" spans="1:12" ht="13.5" thickBot="1">
      <c r="A493" s="254" t="s">
        <v>583</v>
      </c>
      <c r="B493" s="254" t="s">
        <v>559</v>
      </c>
      <c r="C493" s="255">
        <v>324348</v>
      </c>
      <c r="D493" s="256">
        <v>112161.94</v>
      </c>
      <c r="E493" s="256">
        <v>159838.69</v>
      </c>
      <c r="F493" s="255">
        <v>0</v>
      </c>
      <c r="G493" s="255">
        <v>0</v>
      </c>
      <c r="H493" s="256">
        <v>-9678.07</v>
      </c>
      <c r="I493" s="255">
        <v>0</v>
      </c>
      <c r="J493" s="255">
        <v>0</v>
      </c>
      <c r="K493" s="256">
        <v>-9678.07</v>
      </c>
      <c r="L493" s="255">
        <v>97.3</v>
      </c>
    </row>
    <row r="494" spans="1:12" ht="13.5" thickBot="1">
      <c r="A494" s="254" t="s">
        <v>584</v>
      </c>
      <c r="B494" s="254" t="s">
        <v>559</v>
      </c>
      <c r="C494" s="255">
        <v>64000</v>
      </c>
      <c r="D494" s="256">
        <v>26529.03</v>
      </c>
      <c r="E494" s="256">
        <v>37708.8</v>
      </c>
      <c r="F494" s="255">
        <v>0</v>
      </c>
      <c r="G494" s="255">
        <v>0</v>
      </c>
      <c r="H494" s="255">
        <v>268.8</v>
      </c>
      <c r="I494" s="255">
        <v>0</v>
      </c>
      <c r="J494" s="255">
        <v>0</v>
      </c>
      <c r="K494" s="255">
        <v>268.8</v>
      </c>
      <c r="L494" s="255">
        <v>-6.4</v>
      </c>
    </row>
    <row r="495" spans="1:12" ht="13.5" thickBot="1">
      <c r="A495" s="254" t="s">
        <v>585</v>
      </c>
      <c r="B495" s="254" t="s">
        <v>559</v>
      </c>
      <c r="C495" s="255">
        <v>99609</v>
      </c>
      <c r="D495" s="256">
        <v>47751.02</v>
      </c>
      <c r="E495" s="256">
        <v>58570.09</v>
      </c>
      <c r="F495" s="255">
        <v>0</v>
      </c>
      <c r="G495" s="255">
        <v>0</v>
      </c>
      <c r="H495" s="256">
        <v>-2012.36</v>
      </c>
      <c r="I495" s="255">
        <v>0</v>
      </c>
      <c r="J495" s="255">
        <v>0</v>
      </c>
      <c r="K495" s="256">
        <v>-2012.36</v>
      </c>
      <c r="L495" s="255">
        <v>0</v>
      </c>
    </row>
    <row r="496" spans="1:12" ht="13.5" thickBot="1">
      <c r="A496" s="254" t="s">
        <v>586</v>
      </c>
      <c r="B496" s="254" t="s">
        <v>559</v>
      </c>
      <c r="C496" s="255">
        <v>144000</v>
      </c>
      <c r="D496" s="256">
        <v>82551.59</v>
      </c>
      <c r="E496" s="256">
        <v>98539.2</v>
      </c>
      <c r="F496" s="255">
        <v>0</v>
      </c>
      <c r="G496" s="255">
        <v>0</v>
      </c>
      <c r="H496" s="256">
        <v>-2102.92</v>
      </c>
      <c r="I496" s="255">
        <v>0</v>
      </c>
      <c r="J496" s="255">
        <v>0</v>
      </c>
      <c r="K496" s="256">
        <v>-2102.92</v>
      </c>
      <c r="L496" s="255">
        <v>0</v>
      </c>
    </row>
    <row r="497" spans="1:12" ht="13.5" thickBot="1">
      <c r="A497" s="254" t="s">
        <v>587</v>
      </c>
      <c r="B497" s="254" t="s">
        <v>559</v>
      </c>
      <c r="C497" s="255">
        <v>20000</v>
      </c>
      <c r="D497" s="256">
        <v>16055.35</v>
      </c>
      <c r="E497" s="256">
        <v>17552</v>
      </c>
      <c r="F497" s="255">
        <v>0</v>
      </c>
      <c r="G497" s="255">
        <v>0</v>
      </c>
      <c r="H497" s="255">
        <v>-286</v>
      </c>
      <c r="I497" s="255">
        <v>0</v>
      </c>
      <c r="J497" s="255">
        <v>0</v>
      </c>
      <c r="K497" s="255">
        <v>-286</v>
      </c>
      <c r="L497" s="255">
        <v>-88</v>
      </c>
    </row>
    <row r="498" spans="1:12" ht="13.5" thickBot="1">
      <c r="A498" s="254" t="s">
        <v>588</v>
      </c>
      <c r="B498" s="254" t="s">
        <v>561</v>
      </c>
      <c r="C498" s="255">
        <v>21800</v>
      </c>
      <c r="D498" s="256">
        <v>21557.31</v>
      </c>
      <c r="E498" s="256">
        <v>21364</v>
      </c>
      <c r="F498" s="255">
        <v>-193.31</v>
      </c>
      <c r="G498" s="255">
        <v>0</v>
      </c>
      <c r="H498" s="255">
        <v>0</v>
      </c>
      <c r="I498" s="255">
        <v>0</v>
      </c>
      <c r="J498" s="255">
        <v>0</v>
      </c>
      <c r="K498" s="255">
        <v>-193.31</v>
      </c>
      <c r="L498" s="255">
        <v>0</v>
      </c>
    </row>
    <row r="499" spans="1:12" ht="13.5" thickBot="1">
      <c r="A499" s="254" t="s">
        <v>588</v>
      </c>
      <c r="B499" s="254" t="s">
        <v>559</v>
      </c>
      <c r="C499" s="255">
        <v>12000</v>
      </c>
      <c r="D499" s="256">
        <v>10785.92</v>
      </c>
      <c r="E499" s="256">
        <v>11760</v>
      </c>
      <c r="F499" s="255">
        <v>0</v>
      </c>
      <c r="G499" s="255">
        <v>0</v>
      </c>
      <c r="H499" s="255">
        <v>-102</v>
      </c>
      <c r="I499" s="255">
        <v>0</v>
      </c>
      <c r="J499" s="255">
        <v>0</v>
      </c>
      <c r="K499" s="255">
        <v>-102</v>
      </c>
      <c r="L499" s="255">
        <v>0</v>
      </c>
    </row>
    <row r="500" spans="1:12" ht="13.5" thickBot="1">
      <c r="A500" s="254" t="s">
        <v>589</v>
      </c>
      <c r="B500" s="254" t="s">
        <v>561</v>
      </c>
      <c r="C500" s="255">
        <v>182242</v>
      </c>
      <c r="D500" s="256">
        <v>173357.02</v>
      </c>
      <c r="E500" s="256">
        <v>176045.77</v>
      </c>
      <c r="F500" s="256">
        <v>2688.75</v>
      </c>
      <c r="G500" s="255">
        <v>0</v>
      </c>
      <c r="H500" s="255">
        <v>0</v>
      </c>
      <c r="I500" s="255">
        <v>0</v>
      </c>
      <c r="J500" s="255">
        <v>0</v>
      </c>
      <c r="K500" s="256">
        <v>2688.75</v>
      </c>
      <c r="L500" s="255">
        <v>0</v>
      </c>
    </row>
    <row r="501" spans="1:12" ht="13.5" thickBot="1">
      <c r="A501" s="257" t="s">
        <v>590</v>
      </c>
      <c r="B501" s="257">
        <v>48</v>
      </c>
      <c r="C501" s="254"/>
      <c r="D501" s="258">
        <v>1539273.95</v>
      </c>
      <c r="E501" s="258">
        <v>1183269.33</v>
      </c>
      <c r="F501" s="258">
        <v>-105688.99</v>
      </c>
      <c r="G501" s="259">
        <v>0</v>
      </c>
      <c r="H501" s="258">
        <v>-30153.12</v>
      </c>
      <c r="I501" s="259">
        <v>0</v>
      </c>
      <c r="J501" s="259">
        <v>0</v>
      </c>
      <c r="K501" s="258">
        <v>-135842.11</v>
      </c>
      <c r="L501" s="258">
        <v>-13157.52</v>
      </c>
    </row>
    <row r="502" spans="1:12" ht="13.5" thickBot="1">
      <c r="A502" s="342" t="s">
        <v>487</v>
      </c>
      <c r="B502" s="343"/>
      <c r="C502" s="343"/>
      <c r="D502" s="343"/>
      <c r="E502" s="343"/>
      <c r="F502" s="343"/>
      <c r="G502" s="343"/>
      <c r="H502" s="343"/>
      <c r="I502" s="343"/>
      <c r="J502" s="343"/>
      <c r="K502" s="343"/>
      <c r="L502" s="344"/>
    </row>
    <row r="503" spans="1:12" ht="13.5" thickBot="1">
      <c r="A503" s="254" t="s">
        <v>558</v>
      </c>
      <c r="B503" s="254" t="s">
        <v>559</v>
      </c>
      <c r="C503" s="255">
        <v>28971</v>
      </c>
      <c r="D503" s="256">
        <v>49302.12</v>
      </c>
      <c r="E503" s="256">
        <v>7651.24</v>
      </c>
      <c r="F503" s="255">
        <v>0</v>
      </c>
      <c r="G503" s="255">
        <v>0</v>
      </c>
      <c r="H503" s="255">
        <v>-579.42</v>
      </c>
      <c r="I503" s="255">
        <v>0</v>
      </c>
      <c r="J503" s="255">
        <v>0</v>
      </c>
      <c r="K503" s="255">
        <v>-579.42</v>
      </c>
      <c r="L503" s="255">
        <v>-362.14</v>
      </c>
    </row>
    <row r="504" spans="1:12" ht="13.5" thickBot="1">
      <c r="A504" s="254" t="s">
        <v>560</v>
      </c>
      <c r="B504" s="254" t="s">
        <v>559</v>
      </c>
      <c r="C504" s="255">
        <v>41540</v>
      </c>
      <c r="D504" s="256">
        <v>60663.12</v>
      </c>
      <c r="E504" s="256">
        <v>4448.93</v>
      </c>
      <c r="F504" s="255">
        <v>0</v>
      </c>
      <c r="G504" s="255">
        <v>0</v>
      </c>
      <c r="H504" s="255">
        <v>-814.19</v>
      </c>
      <c r="I504" s="255">
        <v>0</v>
      </c>
      <c r="J504" s="255">
        <v>0</v>
      </c>
      <c r="K504" s="255">
        <v>-814.19</v>
      </c>
      <c r="L504" s="255">
        <v>-353.09</v>
      </c>
    </row>
    <row r="505" spans="1:12" ht="13.5" thickBot="1">
      <c r="A505" s="254" t="s">
        <v>560</v>
      </c>
      <c r="B505" s="254" t="s">
        <v>561</v>
      </c>
      <c r="C505" s="255">
        <v>7815</v>
      </c>
      <c r="D505" s="256">
        <v>6394.47</v>
      </c>
      <c r="E505" s="255">
        <v>836.99</v>
      </c>
      <c r="F505" s="256">
        <v>-5557.48</v>
      </c>
      <c r="G505" s="255">
        <v>0</v>
      </c>
      <c r="H505" s="255">
        <v>0</v>
      </c>
      <c r="I505" s="255">
        <v>0</v>
      </c>
      <c r="J505" s="255">
        <v>0</v>
      </c>
      <c r="K505" s="256">
        <v>-5557.48</v>
      </c>
      <c r="L505" s="255">
        <v>-66.42</v>
      </c>
    </row>
    <row r="506" spans="1:12" ht="13.5" thickBot="1">
      <c r="A506" s="254" t="s">
        <v>562</v>
      </c>
      <c r="B506" s="254" t="s">
        <v>559</v>
      </c>
      <c r="C506" s="255">
        <v>15723</v>
      </c>
      <c r="D506" s="256">
        <v>24016.8</v>
      </c>
      <c r="E506" s="256">
        <v>4402.44</v>
      </c>
      <c r="F506" s="255">
        <v>0</v>
      </c>
      <c r="G506" s="255">
        <v>0</v>
      </c>
      <c r="H506" s="255">
        <v>583.32</v>
      </c>
      <c r="I506" s="255">
        <v>0</v>
      </c>
      <c r="J506" s="255">
        <v>0</v>
      </c>
      <c r="K506" s="255">
        <v>583.32</v>
      </c>
      <c r="L506" s="256">
        <v>-1100.61</v>
      </c>
    </row>
    <row r="507" spans="1:12" ht="13.5" thickBot="1">
      <c r="A507" s="254" t="s">
        <v>563</v>
      </c>
      <c r="B507" s="254" t="s">
        <v>561</v>
      </c>
      <c r="C507" s="255">
        <v>1708</v>
      </c>
      <c r="D507" s="256">
        <v>1587.8</v>
      </c>
      <c r="E507" s="255">
        <v>228.87</v>
      </c>
      <c r="F507" s="256">
        <v>-1358.93</v>
      </c>
      <c r="G507" s="255">
        <v>0</v>
      </c>
      <c r="H507" s="255">
        <v>0</v>
      </c>
      <c r="I507" s="255">
        <v>0</v>
      </c>
      <c r="J507" s="255">
        <v>0</v>
      </c>
      <c r="K507" s="256">
        <v>-1358.93</v>
      </c>
      <c r="L507" s="255">
        <v>-3.76</v>
      </c>
    </row>
    <row r="508" spans="1:12" ht="13.5" thickBot="1">
      <c r="A508" s="254" t="s">
        <v>563</v>
      </c>
      <c r="B508" s="254" t="s">
        <v>559</v>
      </c>
      <c r="C508" s="255">
        <v>30499</v>
      </c>
      <c r="D508" s="256">
        <v>46768.75</v>
      </c>
      <c r="E508" s="256">
        <v>4086.87</v>
      </c>
      <c r="F508" s="255">
        <v>0</v>
      </c>
      <c r="G508" s="255">
        <v>0</v>
      </c>
      <c r="H508" s="255">
        <v>167.75</v>
      </c>
      <c r="I508" s="255">
        <v>0</v>
      </c>
      <c r="J508" s="255">
        <v>0</v>
      </c>
      <c r="K508" s="255">
        <v>167.75</v>
      </c>
      <c r="L508" s="255">
        <v>-67.09</v>
      </c>
    </row>
    <row r="509" spans="1:12" ht="13.5" thickBot="1">
      <c r="A509" s="254" t="s">
        <v>564</v>
      </c>
      <c r="B509" s="254" t="s">
        <v>561</v>
      </c>
      <c r="C509" s="255">
        <v>1000</v>
      </c>
      <c r="D509" s="256">
        <v>1055.25</v>
      </c>
      <c r="E509" s="255">
        <v>438.1</v>
      </c>
      <c r="F509" s="255">
        <v>-617.15</v>
      </c>
      <c r="G509" s="255">
        <v>0</v>
      </c>
      <c r="H509" s="255">
        <v>0</v>
      </c>
      <c r="I509" s="255">
        <v>0</v>
      </c>
      <c r="J509" s="255">
        <v>0</v>
      </c>
      <c r="K509" s="255">
        <v>-617.15</v>
      </c>
      <c r="L509" s="255">
        <v>-12.5</v>
      </c>
    </row>
    <row r="510" spans="1:12" ht="13.5" thickBot="1">
      <c r="A510" s="254" t="s">
        <v>564</v>
      </c>
      <c r="B510" s="254" t="s">
        <v>559</v>
      </c>
      <c r="C510" s="255">
        <v>17198</v>
      </c>
      <c r="D510" s="256">
        <v>28692.21</v>
      </c>
      <c r="E510" s="256">
        <v>7534.44</v>
      </c>
      <c r="F510" s="255">
        <v>0</v>
      </c>
      <c r="G510" s="255">
        <v>0</v>
      </c>
      <c r="H510" s="255">
        <v>-297.53</v>
      </c>
      <c r="I510" s="255">
        <v>0</v>
      </c>
      <c r="J510" s="255">
        <v>0</v>
      </c>
      <c r="K510" s="255">
        <v>-297.53</v>
      </c>
      <c r="L510" s="255">
        <v>-214.98</v>
      </c>
    </row>
    <row r="511" spans="1:12" ht="13.5" thickBot="1">
      <c r="A511" s="254" t="s">
        <v>565</v>
      </c>
      <c r="B511" s="254" t="s">
        <v>559</v>
      </c>
      <c r="C511" s="255">
        <v>10000</v>
      </c>
      <c r="D511" s="256">
        <v>7780</v>
      </c>
      <c r="E511" s="256">
        <v>2017</v>
      </c>
      <c r="F511" s="255">
        <v>0</v>
      </c>
      <c r="G511" s="255">
        <v>0</v>
      </c>
      <c r="H511" s="255">
        <v>-416</v>
      </c>
      <c r="I511" s="255">
        <v>0</v>
      </c>
      <c r="J511" s="255">
        <v>0</v>
      </c>
      <c r="K511" s="255">
        <v>-416</v>
      </c>
      <c r="L511" s="255">
        <v>-178</v>
      </c>
    </row>
    <row r="512" spans="1:12" ht="13.5" thickBot="1">
      <c r="A512" s="254" t="s">
        <v>565</v>
      </c>
      <c r="B512" s="254" t="s">
        <v>561</v>
      </c>
      <c r="C512" s="255">
        <v>14511</v>
      </c>
      <c r="D512" s="256">
        <v>13684.76</v>
      </c>
      <c r="E512" s="256">
        <v>2926.87</v>
      </c>
      <c r="F512" s="256">
        <v>-10757.89</v>
      </c>
      <c r="G512" s="255">
        <v>0</v>
      </c>
      <c r="H512" s="255">
        <v>0</v>
      </c>
      <c r="I512" s="255">
        <v>0</v>
      </c>
      <c r="J512" s="255">
        <v>0</v>
      </c>
      <c r="K512" s="256">
        <v>-10757.89</v>
      </c>
      <c r="L512" s="255">
        <v>-258.29</v>
      </c>
    </row>
    <row r="513" spans="1:12" ht="13.5" thickBot="1">
      <c r="A513" s="254" t="s">
        <v>566</v>
      </c>
      <c r="B513" s="254" t="s">
        <v>561</v>
      </c>
      <c r="C513" s="255">
        <v>1000</v>
      </c>
      <c r="D513" s="256">
        <v>1618.05</v>
      </c>
      <c r="E513" s="255">
        <v>366.1</v>
      </c>
      <c r="F513" s="256">
        <v>-1251.95</v>
      </c>
      <c r="G513" s="255">
        <v>0</v>
      </c>
      <c r="H513" s="255">
        <v>0</v>
      </c>
      <c r="I513" s="255">
        <v>0</v>
      </c>
      <c r="J513" s="255">
        <v>0</v>
      </c>
      <c r="K513" s="256">
        <v>-1251.95</v>
      </c>
      <c r="L513" s="255">
        <v>-13.9</v>
      </c>
    </row>
    <row r="514" spans="1:12" ht="13.5" thickBot="1">
      <c r="A514" s="254" t="s">
        <v>566</v>
      </c>
      <c r="B514" s="254" t="s">
        <v>559</v>
      </c>
      <c r="C514" s="255">
        <v>40723</v>
      </c>
      <c r="D514" s="256">
        <v>31540.41</v>
      </c>
      <c r="E514" s="256">
        <v>14908.69</v>
      </c>
      <c r="F514" s="255">
        <v>0</v>
      </c>
      <c r="G514" s="255">
        <v>0</v>
      </c>
      <c r="H514" s="255">
        <v>-566.05</v>
      </c>
      <c r="I514" s="255">
        <v>0</v>
      </c>
      <c r="J514" s="255">
        <v>0</v>
      </c>
      <c r="K514" s="255">
        <v>-566.05</v>
      </c>
      <c r="L514" s="255">
        <v>-566.05</v>
      </c>
    </row>
    <row r="515" spans="1:12" ht="13.5" thickBot="1">
      <c r="A515" s="254" t="s">
        <v>567</v>
      </c>
      <c r="B515" s="254" t="s">
        <v>561</v>
      </c>
      <c r="C515" s="255">
        <v>5258</v>
      </c>
      <c r="D515" s="256">
        <v>4586.95</v>
      </c>
      <c r="E515" s="256">
        <v>1007.43</v>
      </c>
      <c r="F515" s="256">
        <v>-3579.52</v>
      </c>
      <c r="G515" s="255">
        <v>0</v>
      </c>
      <c r="H515" s="255">
        <v>0</v>
      </c>
      <c r="I515" s="255">
        <v>0</v>
      </c>
      <c r="J515" s="255">
        <v>0</v>
      </c>
      <c r="K515" s="256">
        <v>-3579.52</v>
      </c>
      <c r="L515" s="255">
        <v>-144.6</v>
      </c>
    </row>
    <row r="516" spans="1:12" ht="13.5" thickBot="1">
      <c r="A516" s="254" t="s">
        <v>567</v>
      </c>
      <c r="B516" s="254" t="s">
        <v>559</v>
      </c>
      <c r="C516" s="255">
        <v>13000</v>
      </c>
      <c r="D516" s="256">
        <v>11744</v>
      </c>
      <c r="E516" s="256">
        <v>2490.8</v>
      </c>
      <c r="F516" s="255">
        <v>0</v>
      </c>
      <c r="G516" s="255">
        <v>0</v>
      </c>
      <c r="H516" s="255">
        <v>-431.6</v>
      </c>
      <c r="I516" s="255">
        <v>0</v>
      </c>
      <c r="J516" s="255">
        <v>0</v>
      </c>
      <c r="K516" s="255">
        <v>-431.6</v>
      </c>
      <c r="L516" s="255">
        <v>-357.5</v>
      </c>
    </row>
    <row r="517" spans="1:12" ht="13.5" thickBot="1">
      <c r="A517" s="254" t="s">
        <v>568</v>
      </c>
      <c r="B517" s="254" t="s">
        <v>561</v>
      </c>
      <c r="C517" s="255">
        <v>2000</v>
      </c>
      <c r="D517" s="256">
        <v>1407</v>
      </c>
      <c r="E517" s="255">
        <v>0</v>
      </c>
      <c r="F517" s="256">
        <v>-1407</v>
      </c>
      <c r="G517" s="255">
        <v>0</v>
      </c>
      <c r="H517" s="255">
        <v>0</v>
      </c>
      <c r="I517" s="255">
        <v>0</v>
      </c>
      <c r="J517" s="255">
        <v>0</v>
      </c>
      <c r="K517" s="256">
        <v>-1407</v>
      </c>
      <c r="L517" s="255">
        <v>0</v>
      </c>
    </row>
    <row r="518" spans="1:12" ht="13.5" thickBot="1">
      <c r="A518" s="254" t="s">
        <v>569</v>
      </c>
      <c r="B518" s="254" t="s">
        <v>561</v>
      </c>
      <c r="C518" s="255">
        <v>10519</v>
      </c>
      <c r="D518" s="256">
        <v>32854.92</v>
      </c>
      <c r="E518" s="256">
        <v>6031.59</v>
      </c>
      <c r="F518" s="256">
        <v>-26823.33</v>
      </c>
      <c r="G518" s="255">
        <v>0</v>
      </c>
      <c r="H518" s="255">
        <v>0</v>
      </c>
      <c r="I518" s="255">
        <v>0</v>
      </c>
      <c r="J518" s="255">
        <v>0</v>
      </c>
      <c r="K518" s="256">
        <v>-26823.33</v>
      </c>
      <c r="L518" s="255">
        <v>0</v>
      </c>
    </row>
    <row r="519" spans="1:12" ht="13.5" thickBot="1">
      <c r="A519" s="254" t="s">
        <v>570</v>
      </c>
      <c r="B519" s="254" t="s">
        <v>559</v>
      </c>
      <c r="C519" s="255">
        <v>2000</v>
      </c>
      <c r="D519" s="256">
        <v>2579.12</v>
      </c>
      <c r="E519" s="256">
        <v>1956.6</v>
      </c>
      <c r="F519" s="255">
        <v>0</v>
      </c>
      <c r="G519" s="255">
        <v>0</v>
      </c>
      <c r="H519" s="255">
        <v>607.2</v>
      </c>
      <c r="I519" s="255">
        <v>0</v>
      </c>
      <c r="J519" s="255">
        <v>0</v>
      </c>
      <c r="K519" s="255">
        <v>607.2</v>
      </c>
      <c r="L519" s="255">
        <v>-37.8</v>
      </c>
    </row>
    <row r="520" spans="1:12" ht="13.5" thickBot="1">
      <c r="A520" s="254" t="s">
        <v>571</v>
      </c>
      <c r="B520" s="254" t="s">
        <v>559</v>
      </c>
      <c r="C520" s="255">
        <v>1714</v>
      </c>
      <c r="D520" s="256">
        <v>1776.06</v>
      </c>
      <c r="E520" s="255">
        <v>882.88</v>
      </c>
      <c r="F520" s="255">
        <v>0</v>
      </c>
      <c r="G520" s="255">
        <v>0</v>
      </c>
      <c r="H520" s="255">
        <v>814.83</v>
      </c>
      <c r="I520" s="255">
        <v>0</v>
      </c>
      <c r="J520" s="255">
        <v>0</v>
      </c>
      <c r="K520" s="255">
        <v>814.83</v>
      </c>
      <c r="L520" s="255">
        <v>0</v>
      </c>
    </row>
    <row r="521" spans="1:12" ht="13.5" thickBot="1">
      <c r="A521" s="254" t="s">
        <v>572</v>
      </c>
      <c r="B521" s="254" t="s">
        <v>561</v>
      </c>
      <c r="C521" s="255">
        <v>21</v>
      </c>
      <c r="D521" s="256">
        <v>52617.79</v>
      </c>
      <c r="E521" s="256">
        <v>26715.22</v>
      </c>
      <c r="F521" s="256">
        <v>-25902.57</v>
      </c>
      <c r="G521" s="255">
        <v>0</v>
      </c>
      <c r="H521" s="255">
        <v>0</v>
      </c>
      <c r="I521" s="255">
        <v>0</v>
      </c>
      <c r="J521" s="255">
        <v>0</v>
      </c>
      <c r="K521" s="256">
        <v>-25902.57</v>
      </c>
      <c r="L521" s="255">
        <v>0</v>
      </c>
    </row>
    <row r="522" spans="1:12" ht="13.5" thickBot="1">
      <c r="A522" s="254" t="s">
        <v>573</v>
      </c>
      <c r="B522" s="254" t="s">
        <v>559</v>
      </c>
      <c r="C522" s="255">
        <v>37883</v>
      </c>
      <c r="D522" s="256">
        <v>19473.43</v>
      </c>
      <c r="E522" s="256">
        <v>1128.91</v>
      </c>
      <c r="F522" s="255">
        <v>0</v>
      </c>
      <c r="G522" s="255">
        <v>0</v>
      </c>
      <c r="H522" s="255">
        <v>-318.22</v>
      </c>
      <c r="I522" s="255">
        <v>0</v>
      </c>
      <c r="J522" s="255">
        <v>0</v>
      </c>
      <c r="K522" s="255">
        <v>-318.22</v>
      </c>
      <c r="L522" s="255">
        <v>-113.65</v>
      </c>
    </row>
    <row r="523" spans="1:12" ht="13.5" thickBot="1">
      <c r="A523" s="254" t="s">
        <v>574</v>
      </c>
      <c r="B523" s="254" t="s">
        <v>561</v>
      </c>
      <c r="C523" s="255">
        <v>16020</v>
      </c>
      <c r="D523" s="256">
        <v>7469.99</v>
      </c>
      <c r="E523" s="255">
        <v>99.32</v>
      </c>
      <c r="F523" s="256">
        <v>-7370.67</v>
      </c>
      <c r="G523" s="255">
        <v>0</v>
      </c>
      <c r="H523" s="255">
        <v>0</v>
      </c>
      <c r="I523" s="255">
        <v>0</v>
      </c>
      <c r="J523" s="255">
        <v>0</v>
      </c>
      <c r="K523" s="256">
        <v>-7370.67</v>
      </c>
      <c r="L523" s="255">
        <v>8.01</v>
      </c>
    </row>
    <row r="524" spans="1:12" ht="13.5" thickBot="1">
      <c r="A524" s="254" t="s">
        <v>574</v>
      </c>
      <c r="B524" s="254" t="s">
        <v>559</v>
      </c>
      <c r="C524" s="255">
        <v>12395</v>
      </c>
      <c r="D524" s="256">
        <v>4410.5</v>
      </c>
      <c r="E524" s="255">
        <v>76.85</v>
      </c>
      <c r="F524" s="255">
        <v>0</v>
      </c>
      <c r="G524" s="255">
        <v>0</v>
      </c>
      <c r="H524" s="255">
        <v>4.96</v>
      </c>
      <c r="I524" s="255">
        <v>0</v>
      </c>
      <c r="J524" s="255">
        <v>0</v>
      </c>
      <c r="K524" s="255">
        <v>4.96</v>
      </c>
      <c r="L524" s="255">
        <v>6.2</v>
      </c>
    </row>
    <row r="525" spans="1:12" ht="13.5" thickBot="1">
      <c r="A525" s="254" t="s">
        <v>575</v>
      </c>
      <c r="B525" s="254" t="s">
        <v>559</v>
      </c>
      <c r="C525" s="255">
        <v>10000</v>
      </c>
      <c r="D525" s="256">
        <v>2365</v>
      </c>
      <c r="E525" s="255">
        <v>304</v>
      </c>
      <c r="F525" s="255">
        <v>0</v>
      </c>
      <c r="G525" s="255">
        <v>0</v>
      </c>
      <c r="H525" s="255">
        <v>-160</v>
      </c>
      <c r="I525" s="255">
        <v>0</v>
      </c>
      <c r="J525" s="255">
        <v>0</v>
      </c>
      <c r="K525" s="255">
        <v>-160</v>
      </c>
      <c r="L525" s="255">
        <v>-92</v>
      </c>
    </row>
    <row r="526" spans="1:12" ht="13.5" thickBot="1">
      <c r="A526" s="254" t="s">
        <v>575</v>
      </c>
      <c r="B526" s="254" t="s">
        <v>561</v>
      </c>
      <c r="C526" s="255">
        <v>23916</v>
      </c>
      <c r="D526" s="256">
        <v>18599.6</v>
      </c>
      <c r="E526" s="255">
        <v>727.05</v>
      </c>
      <c r="F526" s="256">
        <v>-17872.55</v>
      </c>
      <c r="G526" s="255">
        <v>0</v>
      </c>
      <c r="H526" s="255">
        <v>0</v>
      </c>
      <c r="I526" s="255">
        <v>0</v>
      </c>
      <c r="J526" s="255">
        <v>0</v>
      </c>
      <c r="K526" s="256">
        <v>-17872.55</v>
      </c>
      <c r="L526" s="255">
        <v>-220.02</v>
      </c>
    </row>
    <row r="527" spans="1:12" ht="13.5" thickBot="1">
      <c r="A527" s="254" t="s">
        <v>576</v>
      </c>
      <c r="B527" s="254" t="s">
        <v>561</v>
      </c>
      <c r="C527" s="255">
        <v>1091</v>
      </c>
      <c r="D527" s="256">
        <v>2081.53</v>
      </c>
      <c r="E527" s="256">
        <v>1082.82</v>
      </c>
      <c r="F527" s="255">
        <v>-998.71</v>
      </c>
      <c r="G527" s="255">
        <v>0</v>
      </c>
      <c r="H527" s="255">
        <v>0</v>
      </c>
      <c r="I527" s="255">
        <v>0</v>
      </c>
      <c r="J527" s="255">
        <v>0</v>
      </c>
      <c r="K527" s="255">
        <v>-998.71</v>
      </c>
      <c r="L527" s="255">
        <v>-22.04</v>
      </c>
    </row>
    <row r="528" spans="1:12" ht="13.5" thickBot="1">
      <c r="A528" s="254" t="s">
        <v>576</v>
      </c>
      <c r="B528" s="254" t="s">
        <v>559</v>
      </c>
      <c r="C528" s="255">
        <v>85000</v>
      </c>
      <c r="D528" s="256">
        <v>91953.14</v>
      </c>
      <c r="E528" s="256">
        <v>84362.5</v>
      </c>
      <c r="F528" s="255">
        <v>0</v>
      </c>
      <c r="G528" s="255">
        <v>0</v>
      </c>
      <c r="H528" s="256">
        <v>5414.5</v>
      </c>
      <c r="I528" s="255">
        <v>0</v>
      </c>
      <c r="J528" s="255">
        <v>0</v>
      </c>
      <c r="K528" s="256">
        <v>5414.5</v>
      </c>
      <c r="L528" s="256">
        <v>-1717</v>
      </c>
    </row>
    <row r="529" spans="1:12" ht="13.5" thickBot="1">
      <c r="A529" s="342" t="s">
        <v>130</v>
      </c>
      <c r="B529" s="343"/>
      <c r="C529" s="343"/>
      <c r="D529" s="343"/>
      <c r="E529" s="343"/>
      <c r="F529" s="343"/>
      <c r="G529" s="343"/>
      <c r="H529" s="343"/>
      <c r="I529" s="343"/>
      <c r="J529" s="343"/>
      <c r="K529" s="343"/>
      <c r="L529" s="344"/>
    </row>
    <row r="530" spans="1:12" ht="13.5" thickBot="1">
      <c r="A530" s="254" t="s">
        <v>577</v>
      </c>
      <c r="B530" s="254" t="s">
        <v>559</v>
      </c>
      <c r="C530" s="255">
        <v>20000</v>
      </c>
      <c r="D530" s="256">
        <v>3758.13</v>
      </c>
      <c r="E530" s="256">
        <v>4020</v>
      </c>
      <c r="F530" s="255">
        <v>0</v>
      </c>
      <c r="G530" s="255">
        <v>0</v>
      </c>
      <c r="H530" s="255">
        <v>-277.87</v>
      </c>
      <c r="I530" s="255">
        <v>0</v>
      </c>
      <c r="J530" s="255">
        <v>0</v>
      </c>
      <c r="K530" s="255">
        <v>-277.87</v>
      </c>
      <c r="L530" s="255">
        <v>40</v>
      </c>
    </row>
    <row r="531" spans="1:12" ht="13.5" thickBot="1">
      <c r="A531" s="254" t="s">
        <v>578</v>
      </c>
      <c r="B531" s="254" t="s">
        <v>561</v>
      </c>
      <c r="C531" s="255">
        <v>42000</v>
      </c>
      <c r="D531" s="256">
        <v>4990.81</v>
      </c>
      <c r="E531" s="256">
        <v>12537</v>
      </c>
      <c r="F531" s="256">
        <v>7546.19</v>
      </c>
      <c r="G531" s="255">
        <v>0</v>
      </c>
      <c r="H531" s="255">
        <v>0</v>
      </c>
      <c r="I531" s="255">
        <v>0</v>
      </c>
      <c r="J531" s="255">
        <v>0</v>
      </c>
      <c r="K531" s="256">
        <v>7546.19</v>
      </c>
      <c r="L531" s="255">
        <v>0</v>
      </c>
    </row>
    <row r="532" spans="1:12" ht="13.5" thickBot="1">
      <c r="A532" s="254" t="s">
        <v>578</v>
      </c>
      <c r="B532" s="254" t="s">
        <v>559</v>
      </c>
      <c r="C532" s="255">
        <v>20266</v>
      </c>
      <c r="D532" s="256">
        <v>4463.2</v>
      </c>
      <c r="E532" s="256">
        <v>6049.4</v>
      </c>
      <c r="F532" s="255">
        <v>0</v>
      </c>
      <c r="G532" s="255">
        <v>0</v>
      </c>
      <c r="H532" s="255">
        <v>-488.21</v>
      </c>
      <c r="I532" s="255">
        <v>0</v>
      </c>
      <c r="J532" s="255">
        <v>0</v>
      </c>
      <c r="K532" s="255">
        <v>-488.21</v>
      </c>
      <c r="L532" s="255">
        <v>0</v>
      </c>
    </row>
    <row r="533" spans="1:12" ht="13.5" thickBot="1">
      <c r="A533" s="254" t="s">
        <v>579</v>
      </c>
      <c r="B533" s="254" t="s">
        <v>559</v>
      </c>
      <c r="C533" s="255">
        <v>23000</v>
      </c>
      <c r="D533" s="256">
        <v>7409.3</v>
      </c>
      <c r="E533" s="256">
        <v>9158.6</v>
      </c>
      <c r="F533" s="255">
        <v>0</v>
      </c>
      <c r="G533" s="255">
        <v>0</v>
      </c>
      <c r="H533" s="255">
        <v>4.6</v>
      </c>
      <c r="I533" s="255">
        <v>0</v>
      </c>
      <c r="J533" s="255">
        <v>0</v>
      </c>
      <c r="K533" s="255">
        <v>4.6</v>
      </c>
      <c r="L533" s="255">
        <v>4.6</v>
      </c>
    </row>
    <row r="534" spans="1:12" ht="13.5" thickBot="1">
      <c r="A534" s="254" t="s">
        <v>579</v>
      </c>
      <c r="B534" s="254" t="s">
        <v>561</v>
      </c>
      <c r="C534" s="255">
        <v>42000</v>
      </c>
      <c r="D534" s="256">
        <v>6322.54</v>
      </c>
      <c r="E534" s="256">
        <v>16724.4</v>
      </c>
      <c r="F534" s="256">
        <v>10401.86</v>
      </c>
      <c r="G534" s="255">
        <v>0</v>
      </c>
      <c r="H534" s="255">
        <v>0</v>
      </c>
      <c r="I534" s="255">
        <v>0</v>
      </c>
      <c r="J534" s="255">
        <v>0</v>
      </c>
      <c r="K534" s="256">
        <v>10401.86</v>
      </c>
      <c r="L534" s="255">
        <v>8.4</v>
      </c>
    </row>
    <row r="535" spans="1:12" ht="13.5" thickBot="1">
      <c r="A535" s="254" t="s">
        <v>580</v>
      </c>
      <c r="B535" s="254" t="s">
        <v>561</v>
      </c>
      <c r="C535" s="255">
        <v>42000</v>
      </c>
      <c r="D535" s="256">
        <v>4762.78</v>
      </c>
      <c r="E535" s="256">
        <v>12537</v>
      </c>
      <c r="F535" s="256">
        <v>7774.22</v>
      </c>
      <c r="G535" s="255">
        <v>0</v>
      </c>
      <c r="H535" s="255">
        <v>0</v>
      </c>
      <c r="I535" s="255">
        <v>0</v>
      </c>
      <c r="J535" s="255">
        <v>0</v>
      </c>
      <c r="K535" s="256">
        <v>7774.22</v>
      </c>
      <c r="L535" s="255">
        <v>0</v>
      </c>
    </row>
    <row r="536" spans="1:12" ht="13.5" thickBot="1">
      <c r="A536" s="254" t="s">
        <v>580</v>
      </c>
      <c r="B536" s="254" t="s">
        <v>559</v>
      </c>
      <c r="C536" s="255">
        <v>61000</v>
      </c>
      <c r="D536" s="256">
        <v>14543.06</v>
      </c>
      <c r="E536" s="256">
        <v>18208.5</v>
      </c>
      <c r="F536" s="255">
        <v>0</v>
      </c>
      <c r="G536" s="255">
        <v>0</v>
      </c>
      <c r="H536" s="256">
        <v>-1148.62</v>
      </c>
      <c r="I536" s="255">
        <v>0</v>
      </c>
      <c r="J536" s="255">
        <v>0</v>
      </c>
      <c r="K536" s="256">
        <v>-1148.62</v>
      </c>
      <c r="L536" s="255">
        <v>0</v>
      </c>
    </row>
    <row r="537" spans="1:12" ht="13.5" thickBot="1">
      <c r="A537" s="254" t="s">
        <v>581</v>
      </c>
      <c r="B537" s="254" t="s">
        <v>561</v>
      </c>
      <c r="C537" s="255">
        <v>57000</v>
      </c>
      <c r="D537" s="256">
        <v>9046.13</v>
      </c>
      <c r="E537" s="256">
        <v>22572</v>
      </c>
      <c r="F537" s="256">
        <v>13525.87</v>
      </c>
      <c r="G537" s="255">
        <v>0</v>
      </c>
      <c r="H537" s="255">
        <v>0</v>
      </c>
      <c r="I537" s="255">
        <v>0</v>
      </c>
      <c r="J537" s="255">
        <v>0</v>
      </c>
      <c r="K537" s="256">
        <v>13525.87</v>
      </c>
      <c r="L537" s="255">
        <v>34.2</v>
      </c>
    </row>
    <row r="538" spans="1:12" ht="13.5" thickBot="1">
      <c r="A538" s="254" t="s">
        <v>581</v>
      </c>
      <c r="B538" s="254" t="s">
        <v>559</v>
      </c>
      <c r="C538" s="255">
        <v>5000</v>
      </c>
      <c r="D538" s="256">
        <v>1574.56</v>
      </c>
      <c r="E538" s="256">
        <v>1980</v>
      </c>
      <c r="F538" s="255">
        <v>0</v>
      </c>
      <c r="G538" s="255">
        <v>0</v>
      </c>
      <c r="H538" s="255">
        <v>-97.36</v>
      </c>
      <c r="I538" s="255">
        <v>0</v>
      </c>
      <c r="J538" s="255">
        <v>0</v>
      </c>
      <c r="K538" s="255">
        <v>-97.36</v>
      </c>
      <c r="L538" s="255">
        <v>3</v>
      </c>
    </row>
    <row r="539" spans="1:12" ht="13.5" thickBot="1">
      <c r="A539" s="254" t="s">
        <v>582</v>
      </c>
      <c r="B539" s="254" t="s">
        <v>559</v>
      </c>
      <c r="C539" s="255">
        <v>145296</v>
      </c>
      <c r="D539" s="256">
        <v>52411.09</v>
      </c>
      <c r="E539" s="256">
        <v>71195.04</v>
      </c>
      <c r="F539" s="255">
        <v>0</v>
      </c>
      <c r="G539" s="255">
        <v>0</v>
      </c>
      <c r="H539" s="256">
        <v>-3756.79</v>
      </c>
      <c r="I539" s="255">
        <v>0</v>
      </c>
      <c r="J539" s="255">
        <v>0</v>
      </c>
      <c r="K539" s="256">
        <v>-3756.79</v>
      </c>
      <c r="L539" s="255">
        <v>0</v>
      </c>
    </row>
    <row r="540" spans="1:12" ht="13.5" thickBot="1">
      <c r="A540" s="254" t="s">
        <v>582</v>
      </c>
      <c r="B540" s="254" t="s">
        <v>561</v>
      </c>
      <c r="C540" s="255">
        <v>60000</v>
      </c>
      <c r="D540" s="256">
        <v>15537.04</v>
      </c>
      <c r="E540" s="256">
        <v>29400</v>
      </c>
      <c r="F540" s="256">
        <v>13862.96</v>
      </c>
      <c r="G540" s="255">
        <v>0</v>
      </c>
      <c r="H540" s="255">
        <v>0</v>
      </c>
      <c r="I540" s="255">
        <v>0</v>
      </c>
      <c r="J540" s="255">
        <v>0</v>
      </c>
      <c r="K540" s="256">
        <v>13862.96</v>
      </c>
      <c r="L540" s="255">
        <v>0</v>
      </c>
    </row>
    <row r="541" spans="1:12" ht="13.5" thickBot="1">
      <c r="A541" s="254" t="s">
        <v>583</v>
      </c>
      <c r="B541" s="254" t="s">
        <v>561</v>
      </c>
      <c r="C541" s="255">
        <v>42500</v>
      </c>
      <c r="D541" s="256">
        <v>8650.36</v>
      </c>
      <c r="E541" s="256">
        <v>21037.5</v>
      </c>
      <c r="F541" s="256">
        <v>12387.14</v>
      </c>
      <c r="G541" s="255">
        <v>0</v>
      </c>
      <c r="H541" s="255">
        <v>0</v>
      </c>
      <c r="I541" s="255">
        <v>0</v>
      </c>
      <c r="J541" s="255">
        <v>0</v>
      </c>
      <c r="K541" s="256">
        <v>12387.14</v>
      </c>
      <c r="L541" s="255">
        <v>93.5</v>
      </c>
    </row>
    <row r="542" spans="1:12" ht="13.5" thickBot="1">
      <c r="A542" s="254" t="s">
        <v>583</v>
      </c>
      <c r="B542" s="254" t="s">
        <v>559</v>
      </c>
      <c r="C542" s="255">
        <v>324348</v>
      </c>
      <c r="D542" s="256">
        <v>112161.94</v>
      </c>
      <c r="E542" s="256">
        <v>160552.26</v>
      </c>
      <c r="F542" s="255">
        <v>0</v>
      </c>
      <c r="G542" s="255">
        <v>0</v>
      </c>
      <c r="H542" s="256">
        <v>-8964.5</v>
      </c>
      <c r="I542" s="255">
        <v>0</v>
      </c>
      <c r="J542" s="255">
        <v>0</v>
      </c>
      <c r="K542" s="256">
        <v>-8964.5</v>
      </c>
      <c r="L542" s="255">
        <v>713.57</v>
      </c>
    </row>
    <row r="543" spans="1:12" ht="13.5" thickBot="1">
      <c r="A543" s="254" t="s">
        <v>584</v>
      </c>
      <c r="B543" s="254" t="s">
        <v>559</v>
      </c>
      <c r="C543" s="255">
        <v>64000</v>
      </c>
      <c r="D543" s="256">
        <v>26529.03</v>
      </c>
      <c r="E543" s="256">
        <v>38016</v>
      </c>
      <c r="F543" s="255">
        <v>0</v>
      </c>
      <c r="G543" s="255">
        <v>0</v>
      </c>
      <c r="H543" s="255">
        <v>576</v>
      </c>
      <c r="I543" s="255">
        <v>0</v>
      </c>
      <c r="J543" s="255">
        <v>0</v>
      </c>
      <c r="K543" s="255">
        <v>576</v>
      </c>
      <c r="L543" s="255">
        <v>307.2</v>
      </c>
    </row>
    <row r="544" spans="1:12" ht="13.5" thickBot="1">
      <c r="A544" s="254" t="s">
        <v>585</v>
      </c>
      <c r="B544" s="254" t="s">
        <v>559</v>
      </c>
      <c r="C544" s="255">
        <v>99609</v>
      </c>
      <c r="D544" s="256">
        <v>47751.02</v>
      </c>
      <c r="E544" s="256">
        <v>58570.09</v>
      </c>
      <c r="F544" s="255">
        <v>0</v>
      </c>
      <c r="G544" s="255">
        <v>0</v>
      </c>
      <c r="H544" s="256">
        <v>-2012.36</v>
      </c>
      <c r="I544" s="255">
        <v>0</v>
      </c>
      <c r="J544" s="255">
        <v>0</v>
      </c>
      <c r="K544" s="256">
        <v>-2012.36</v>
      </c>
      <c r="L544" s="255">
        <v>0</v>
      </c>
    </row>
    <row r="545" spans="1:12" ht="13.5" thickBot="1">
      <c r="A545" s="254" t="s">
        <v>586</v>
      </c>
      <c r="B545" s="254" t="s">
        <v>559</v>
      </c>
      <c r="C545" s="255">
        <v>144000</v>
      </c>
      <c r="D545" s="256">
        <v>82551.59</v>
      </c>
      <c r="E545" s="256">
        <v>98784</v>
      </c>
      <c r="F545" s="255">
        <v>0</v>
      </c>
      <c r="G545" s="255">
        <v>0</v>
      </c>
      <c r="H545" s="256">
        <v>-1858.12</v>
      </c>
      <c r="I545" s="255">
        <v>0</v>
      </c>
      <c r="J545" s="255">
        <v>0</v>
      </c>
      <c r="K545" s="256">
        <v>-1858.12</v>
      </c>
      <c r="L545" s="255">
        <v>244.8</v>
      </c>
    </row>
    <row r="546" spans="1:12" ht="13.5" thickBot="1">
      <c r="A546" s="254" t="s">
        <v>587</v>
      </c>
      <c r="B546" s="254" t="s">
        <v>559</v>
      </c>
      <c r="C546" s="255">
        <v>20000</v>
      </c>
      <c r="D546" s="256">
        <v>16055.35</v>
      </c>
      <c r="E546" s="256">
        <v>17552</v>
      </c>
      <c r="F546" s="255">
        <v>0</v>
      </c>
      <c r="G546" s="255">
        <v>0</v>
      </c>
      <c r="H546" s="255">
        <v>-286</v>
      </c>
      <c r="I546" s="255">
        <v>0</v>
      </c>
      <c r="J546" s="255">
        <v>0</v>
      </c>
      <c r="K546" s="255">
        <v>-286</v>
      </c>
      <c r="L546" s="255">
        <v>0</v>
      </c>
    </row>
    <row r="547" spans="1:12" ht="13.5" thickBot="1">
      <c r="A547" s="254" t="s">
        <v>588</v>
      </c>
      <c r="B547" s="254" t="s">
        <v>561</v>
      </c>
      <c r="C547" s="255">
        <v>21800</v>
      </c>
      <c r="D547" s="256">
        <v>19401.58</v>
      </c>
      <c r="E547" s="256">
        <v>19129.5</v>
      </c>
      <c r="F547" s="255">
        <v>-272.08</v>
      </c>
      <c r="G547" s="255">
        <v>0</v>
      </c>
      <c r="H547" s="255">
        <v>0</v>
      </c>
      <c r="I547" s="255">
        <v>0</v>
      </c>
      <c r="J547" s="255">
        <v>0</v>
      </c>
      <c r="K547" s="255">
        <v>-272.08</v>
      </c>
      <c r="L547" s="255">
        <v>-78.77</v>
      </c>
    </row>
    <row r="548" spans="1:12" ht="13.5" thickBot="1">
      <c r="A548" s="254" t="s">
        <v>588</v>
      </c>
      <c r="B548" s="254" t="s">
        <v>559</v>
      </c>
      <c r="C548" s="255">
        <v>12000</v>
      </c>
      <c r="D548" s="256">
        <v>9707.33</v>
      </c>
      <c r="E548" s="256">
        <v>10530</v>
      </c>
      <c r="F548" s="255">
        <v>0</v>
      </c>
      <c r="G548" s="255">
        <v>0</v>
      </c>
      <c r="H548" s="255">
        <v>-253.41</v>
      </c>
      <c r="I548" s="255">
        <v>0</v>
      </c>
      <c r="J548" s="255">
        <v>0</v>
      </c>
      <c r="K548" s="255">
        <v>-253.41</v>
      </c>
      <c r="L548" s="255">
        <v>-151.41</v>
      </c>
    </row>
    <row r="549" spans="1:12" ht="13.5" thickBot="1">
      <c r="A549" s="254" t="s">
        <v>589</v>
      </c>
      <c r="B549" s="254" t="s">
        <v>561</v>
      </c>
      <c r="C549" s="255">
        <v>182242</v>
      </c>
      <c r="D549" s="256">
        <v>173357.02</v>
      </c>
      <c r="E549" s="256">
        <v>175863.53</v>
      </c>
      <c r="F549" s="256">
        <v>2506.51</v>
      </c>
      <c r="G549" s="255">
        <v>0</v>
      </c>
      <c r="H549" s="255">
        <v>0</v>
      </c>
      <c r="I549" s="255">
        <v>0</v>
      </c>
      <c r="J549" s="255">
        <v>0</v>
      </c>
      <c r="K549" s="256">
        <v>2506.51</v>
      </c>
      <c r="L549" s="255">
        <v>-182.24</v>
      </c>
    </row>
    <row r="550" spans="1:12" ht="13.5" thickBot="1">
      <c r="A550" s="257" t="s">
        <v>590</v>
      </c>
      <c r="B550" s="257">
        <v>46</v>
      </c>
      <c r="C550" s="254"/>
      <c r="D550" s="258">
        <v>1148006.63</v>
      </c>
      <c r="E550" s="258">
        <v>981129.33</v>
      </c>
      <c r="F550" s="258">
        <v>-35765.08</v>
      </c>
      <c r="G550" s="259">
        <v>0</v>
      </c>
      <c r="H550" s="258">
        <v>-14553.09</v>
      </c>
      <c r="I550" s="259">
        <v>0</v>
      </c>
      <c r="J550" s="259">
        <v>0</v>
      </c>
      <c r="K550" s="258">
        <v>-50318.17</v>
      </c>
      <c r="L550" s="258">
        <v>-4850.38</v>
      </c>
    </row>
    <row r="551" spans="1:12" ht="13.5" thickBot="1">
      <c r="A551" s="342" t="s">
        <v>487</v>
      </c>
      <c r="B551" s="343"/>
      <c r="C551" s="343"/>
      <c r="D551" s="343"/>
      <c r="E551" s="343"/>
      <c r="F551" s="343"/>
      <c r="G551" s="343"/>
      <c r="H551" s="343"/>
      <c r="I551" s="343"/>
      <c r="J551" s="343"/>
      <c r="K551" s="343"/>
      <c r="L551" s="344"/>
    </row>
    <row r="552" spans="1:12" ht="13.5" thickBot="1">
      <c r="A552" s="254" t="s">
        <v>558</v>
      </c>
      <c r="B552" s="254" t="s">
        <v>559</v>
      </c>
      <c r="C552" s="255">
        <v>28971</v>
      </c>
      <c r="D552" s="256">
        <v>49302.12</v>
      </c>
      <c r="E552" s="256">
        <v>7610.68</v>
      </c>
      <c r="F552" s="255">
        <v>0</v>
      </c>
      <c r="G552" s="255">
        <v>0</v>
      </c>
      <c r="H552" s="255">
        <v>-619.98</v>
      </c>
      <c r="I552" s="255">
        <v>0</v>
      </c>
      <c r="J552" s="255">
        <v>0</v>
      </c>
      <c r="K552" s="255">
        <v>-619.98</v>
      </c>
      <c r="L552" s="255">
        <v>-40.56</v>
      </c>
    </row>
    <row r="553" spans="1:12" ht="13.5" thickBot="1">
      <c r="A553" s="254" t="s">
        <v>560</v>
      </c>
      <c r="B553" s="254" t="s">
        <v>559</v>
      </c>
      <c r="C553" s="255">
        <v>41540</v>
      </c>
      <c r="D553" s="256">
        <v>60663.12</v>
      </c>
      <c r="E553" s="256">
        <v>3859.07</v>
      </c>
      <c r="F553" s="255">
        <v>0</v>
      </c>
      <c r="G553" s="255">
        <v>0</v>
      </c>
      <c r="H553" s="256">
        <v>-1404.05</v>
      </c>
      <c r="I553" s="255">
        <v>0</v>
      </c>
      <c r="J553" s="255">
        <v>0</v>
      </c>
      <c r="K553" s="256">
        <v>-1404.05</v>
      </c>
      <c r="L553" s="255">
        <v>-589.86</v>
      </c>
    </row>
    <row r="554" spans="1:12" ht="13.5" thickBot="1">
      <c r="A554" s="254" t="s">
        <v>560</v>
      </c>
      <c r="B554" s="254" t="s">
        <v>561</v>
      </c>
      <c r="C554" s="255">
        <v>7815</v>
      </c>
      <c r="D554" s="256">
        <v>6394.47</v>
      </c>
      <c r="E554" s="255">
        <v>726.01</v>
      </c>
      <c r="F554" s="256">
        <v>-5668.46</v>
      </c>
      <c r="G554" s="255">
        <v>0</v>
      </c>
      <c r="H554" s="255">
        <v>0</v>
      </c>
      <c r="I554" s="255">
        <v>0</v>
      </c>
      <c r="J554" s="255">
        <v>0</v>
      </c>
      <c r="K554" s="256">
        <v>-5668.46</v>
      </c>
      <c r="L554" s="255">
        <v>-110.98</v>
      </c>
    </row>
    <row r="555" spans="1:12" ht="13.5" thickBot="1">
      <c r="A555" s="254" t="s">
        <v>562</v>
      </c>
      <c r="B555" s="254" t="s">
        <v>559</v>
      </c>
      <c r="C555" s="255">
        <v>15723</v>
      </c>
      <c r="D555" s="256">
        <v>24016.8</v>
      </c>
      <c r="E555" s="256">
        <v>4276.66</v>
      </c>
      <c r="F555" s="255">
        <v>0</v>
      </c>
      <c r="G555" s="255">
        <v>0</v>
      </c>
      <c r="H555" s="255">
        <v>457.54</v>
      </c>
      <c r="I555" s="255">
        <v>0</v>
      </c>
      <c r="J555" s="255">
        <v>0</v>
      </c>
      <c r="K555" s="255">
        <v>457.54</v>
      </c>
      <c r="L555" s="255">
        <v>-125.78</v>
      </c>
    </row>
    <row r="556" spans="1:12" ht="13.5" thickBot="1">
      <c r="A556" s="254" t="s">
        <v>563</v>
      </c>
      <c r="B556" s="254" t="s">
        <v>561</v>
      </c>
      <c r="C556" s="255">
        <v>1708</v>
      </c>
      <c r="D556" s="256">
        <v>1587.8</v>
      </c>
      <c r="E556" s="255">
        <v>220.67</v>
      </c>
      <c r="F556" s="256">
        <v>-1367.13</v>
      </c>
      <c r="G556" s="255">
        <v>0</v>
      </c>
      <c r="H556" s="255">
        <v>0</v>
      </c>
      <c r="I556" s="255">
        <v>0</v>
      </c>
      <c r="J556" s="255">
        <v>0</v>
      </c>
      <c r="K556" s="256">
        <v>-1367.13</v>
      </c>
      <c r="L556" s="255">
        <v>-8.2</v>
      </c>
    </row>
    <row r="557" spans="1:12" ht="13.5" thickBot="1">
      <c r="A557" s="254" t="s">
        <v>563</v>
      </c>
      <c r="B557" s="254" t="s">
        <v>559</v>
      </c>
      <c r="C557" s="255">
        <v>30499</v>
      </c>
      <c r="D557" s="256">
        <v>46768.75</v>
      </c>
      <c r="E557" s="256">
        <v>3940.47</v>
      </c>
      <c r="F557" s="255">
        <v>0</v>
      </c>
      <c r="G557" s="255">
        <v>0</v>
      </c>
      <c r="H557" s="255">
        <v>21.35</v>
      </c>
      <c r="I557" s="255">
        <v>0</v>
      </c>
      <c r="J557" s="255">
        <v>0</v>
      </c>
      <c r="K557" s="255">
        <v>21.35</v>
      </c>
      <c r="L557" s="255">
        <v>-146.4</v>
      </c>
    </row>
    <row r="558" spans="1:12" ht="13.5" thickBot="1">
      <c r="A558" s="254" t="s">
        <v>564</v>
      </c>
      <c r="B558" s="254" t="s">
        <v>561</v>
      </c>
      <c r="C558" s="255">
        <v>1000</v>
      </c>
      <c r="D558" s="256">
        <v>1055.25</v>
      </c>
      <c r="E558" s="255">
        <v>436.4</v>
      </c>
      <c r="F558" s="255">
        <v>-618.85</v>
      </c>
      <c r="G558" s="255">
        <v>0</v>
      </c>
      <c r="H558" s="255">
        <v>0</v>
      </c>
      <c r="I558" s="255">
        <v>0</v>
      </c>
      <c r="J558" s="255">
        <v>0</v>
      </c>
      <c r="K558" s="255">
        <v>-618.85</v>
      </c>
      <c r="L558" s="255">
        <v>-1.7</v>
      </c>
    </row>
    <row r="559" spans="1:12" ht="13.5" thickBot="1">
      <c r="A559" s="254" t="s">
        <v>564</v>
      </c>
      <c r="B559" s="254" t="s">
        <v>559</v>
      </c>
      <c r="C559" s="255">
        <v>17198</v>
      </c>
      <c r="D559" s="256">
        <v>28692.21</v>
      </c>
      <c r="E559" s="256">
        <v>7505.21</v>
      </c>
      <c r="F559" s="255">
        <v>0</v>
      </c>
      <c r="G559" s="255">
        <v>0</v>
      </c>
      <c r="H559" s="255">
        <v>-326.76</v>
      </c>
      <c r="I559" s="255">
        <v>0</v>
      </c>
      <c r="J559" s="255">
        <v>0</v>
      </c>
      <c r="K559" s="255">
        <v>-326.76</v>
      </c>
      <c r="L559" s="255">
        <v>-29.23</v>
      </c>
    </row>
    <row r="560" spans="1:12" ht="13.5" thickBot="1">
      <c r="A560" s="254" t="s">
        <v>565</v>
      </c>
      <c r="B560" s="254" t="s">
        <v>559</v>
      </c>
      <c r="C560" s="255">
        <v>10000</v>
      </c>
      <c r="D560" s="256">
        <v>7780</v>
      </c>
      <c r="E560" s="256">
        <v>2250</v>
      </c>
      <c r="F560" s="255">
        <v>0</v>
      </c>
      <c r="G560" s="255">
        <v>0</v>
      </c>
      <c r="H560" s="255">
        <v>-183</v>
      </c>
      <c r="I560" s="255">
        <v>0</v>
      </c>
      <c r="J560" s="255">
        <v>0</v>
      </c>
      <c r="K560" s="255">
        <v>-183</v>
      </c>
      <c r="L560" s="255">
        <v>233</v>
      </c>
    </row>
    <row r="561" spans="1:12" ht="13.5" thickBot="1">
      <c r="A561" s="254" t="s">
        <v>565</v>
      </c>
      <c r="B561" s="254" t="s">
        <v>561</v>
      </c>
      <c r="C561" s="255">
        <v>14511</v>
      </c>
      <c r="D561" s="256">
        <v>13684.76</v>
      </c>
      <c r="E561" s="256">
        <v>3264.98</v>
      </c>
      <c r="F561" s="256">
        <v>-10419.78</v>
      </c>
      <c r="G561" s="255">
        <v>0</v>
      </c>
      <c r="H561" s="255">
        <v>0</v>
      </c>
      <c r="I561" s="255">
        <v>0</v>
      </c>
      <c r="J561" s="255">
        <v>0</v>
      </c>
      <c r="K561" s="256">
        <v>-10419.78</v>
      </c>
      <c r="L561" s="255">
        <v>338.11</v>
      </c>
    </row>
    <row r="562" spans="1:12" ht="13.5" thickBot="1">
      <c r="A562" s="254" t="s">
        <v>566</v>
      </c>
      <c r="B562" s="254" t="s">
        <v>561</v>
      </c>
      <c r="C562" s="255">
        <v>1000</v>
      </c>
      <c r="D562" s="256">
        <v>1618.05</v>
      </c>
      <c r="E562" s="255">
        <v>360.7</v>
      </c>
      <c r="F562" s="256">
        <v>-1257.35</v>
      </c>
      <c r="G562" s="255">
        <v>0</v>
      </c>
      <c r="H562" s="255">
        <v>0</v>
      </c>
      <c r="I562" s="255">
        <v>0</v>
      </c>
      <c r="J562" s="255">
        <v>0</v>
      </c>
      <c r="K562" s="256">
        <v>-1257.35</v>
      </c>
      <c r="L562" s="255">
        <v>-5.4</v>
      </c>
    </row>
    <row r="563" spans="1:12" ht="13.5" thickBot="1">
      <c r="A563" s="254" t="s">
        <v>566</v>
      </c>
      <c r="B563" s="254" t="s">
        <v>559</v>
      </c>
      <c r="C563" s="255">
        <v>40723</v>
      </c>
      <c r="D563" s="256">
        <v>31540.41</v>
      </c>
      <c r="E563" s="256">
        <v>14688.79</v>
      </c>
      <c r="F563" s="255">
        <v>0</v>
      </c>
      <c r="G563" s="255">
        <v>0</v>
      </c>
      <c r="H563" s="255">
        <v>-785.95</v>
      </c>
      <c r="I563" s="255">
        <v>0</v>
      </c>
      <c r="J563" s="255">
        <v>0</v>
      </c>
      <c r="K563" s="255">
        <v>-785.95</v>
      </c>
      <c r="L563" s="255">
        <v>-219.9</v>
      </c>
    </row>
    <row r="564" spans="1:12" ht="13.5" thickBot="1">
      <c r="A564" s="254" t="s">
        <v>567</v>
      </c>
      <c r="B564" s="254" t="s">
        <v>561</v>
      </c>
      <c r="C564" s="255">
        <v>5258</v>
      </c>
      <c r="D564" s="256">
        <v>4586.95</v>
      </c>
      <c r="E564" s="256">
        <v>1059.49</v>
      </c>
      <c r="F564" s="256">
        <v>-3527.46</v>
      </c>
      <c r="G564" s="255">
        <v>0</v>
      </c>
      <c r="H564" s="255">
        <v>0</v>
      </c>
      <c r="I564" s="255">
        <v>0</v>
      </c>
      <c r="J564" s="255">
        <v>0</v>
      </c>
      <c r="K564" s="256">
        <v>-3527.46</v>
      </c>
      <c r="L564" s="255">
        <v>52.06</v>
      </c>
    </row>
    <row r="565" spans="1:12" ht="13.5" thickBot="1">
      <c r="A565" s="254" t="s">
        <v>567</v>
      </c>
      <c r="B565" s="254" t="s">
        <v>559</v>
      </c>
      <c r="C565" s="255">
        <v>13000</v>
      </c>
      <c r="D565" s="256">
        <v>11744</v>
      </c>
      <c r="E565" s="256">
        <v>2619.5</v>
      </c>
      <c r="F565" s="255">
        <v>0</v>
      </c>
      <c r="G565" s="255">
        <v>0</v>
      </c>
      <c r="H565" s="255">
        <v>-302.9</v>
      </c>
      <c r="I565" s="255">
        <v>0</v>
      </c>
      <c r="J565" s="255">
        <v>0</v>
      </c>
      <c r="K565" s="255">
        <v>-302.9</v>
      </c>
      <c r="L565" s="255">
        <v>128.7</v>
      </c>
    </row>
    <row r="566" spans="1:12" ht="13.5" thickBot="1">
      <c r="A566" s="254" t="s">
        <v>568</v>
      </c>
      <c r="B566" s="254" t="s">
        <v>561</v>
      </c>
      <c r="C566" s="255">
        <v>2000</v>
      </c>
      <c r="D566" s="256">
        <v>1407</v>
      </c>
      <c r="E566" s="255">
        <v>0</v>
      </c>
      <c r="F566" s="256">
        <v>-1407</v>
      </c>
      <c r="G566" s="255">
        <v>0</v>
      </c>
      <c r="H566" s="255">
        <v>0</v>
      </c>
      <c r="I566" s="255">
        <v>0</v>
      </c>
      <c r="J566" s="255">
        <v>0</v>
      </c>
      <c r="K566" s="256">
        <v>-1407</v>
      </c>
      <c r="L566" s="255">
        <v>0</v>
      </c>
    </row>
    <row r="567" spans="1:12" ht="13.5" thickBot="1">
      <c r="A567" s="254" t="s">
        <v>569</v>
      </c>
      <c r="B567" s="254" t="s">
        <v>561</v>
      </c>
      <c r="C567" s="255">
        <v>10519</v>
      </c>
      <c r="D567" s="256">
        <v>32854.92</v>
      </c>
      <c r="E567" s="256">
        <v>6031.59</v>
      </c>
      <c r="F567" s="256">
        <v>-26823.33</v>
      </c>
      <c r="G567" s="255">
        <v>0</v>
      </c>
      <c r="H567" s="255">
        <v>0</v>
      </c>
      <c r="I567" s="255">
        <v>0</v>
      </c>
      <c r="J567" s="255">
        <v>0</v>
      </c>
      <c r="K567" s="256">
        <v>-26823.33</v>
      </c>
      <c r="L567" s="255">
        <v>0</v>
      </c>
    </row>
    <row r="568" spans="1:12" ht="13.5" thickBot="1">
      <c r="A568" s="254" t="s">
        <v>570</v>
      </c>
      <c r="B568" s="254" t="s">
        <v>559</v>
      </c>
      <c r="C568" s="255">
        <v>2000</v>
      </c>
      <c r="D568" s="256">
        <v>2579.12</v>
      </c>
      <c r="E568" s="256">
        <v>1954.6</v>
      </c>
      <c r="F568" s="255">
        <v>0</v>
      </c>
      <c r="G568" s="255">
        <v>0</v>
      </c>
      <c r="H568" s="255">
        <v>605.2</v>
      </c>
      <c r="I568" s="255">
        <v>0</v>
      </c>
      <c r="J568" s="255">
        <v>0</v>
      </c>
      <c r="K568" s="255">
        <v>605.2</v>
      </c>
      <c r="L568" s="255">
        <v>-2</v>
      </c>
    </row>
    <row r="569" spans="1:12" ht="13.5" thickBot="1">
      <c r="A569" s="254" t="s">
        <v>571</v>
      </c>
      <c r="B569" s="254" t="s">
        <v>559</v>
      </c>
      <c r="C569" s="255">
        <v>1714</v>
      </c>
      <c r="D569" s="256">
        <v>1776.06</v>
      </c>
      <c r="E569" s="255">
        <v>908.42</v>
      </c>
      <c r="F569" s="255">
        <v>0</v>
      </c>
      <c r="G569" s="255">
        <v>0</v>
      </c>
      <c r="H569" s="255">
        <v>840.37</v>
      </c>
      <c r="I569" s="255">
        <v>0</v>
      </c>
      <c r="J569" s="255">
        <v>0</v>
      </c>
      <c r="K569" s="255">
        <v>840.37</v>
      </c>
      <c r="L569" s="255">
        <v>25.54</v>
      </c>
    </row>
    <row r="570" spans="1:12" ht="13.5" thickBot="1">
      <c r="A570" s="254" t="s">
        <v>572</v>
      </c>
      <c r="B570" s="254" t="s">
        <v>561</v>
      </c>
      <c r="C570" s="255">
        <v>21</v>
      </c>
      <c r="D570" s="256">
        <v>52617.79</v>
      </c>
      <c r="E570" s="256">
        <v>26715.22</v>
      </c>
      <c r="F570" s="256">
        <v>-25902.57</v>
      </c>
      <c r="G570" s="255">
        <v>0</v>
      </c>
      <c r="H570" s="255">
        <v>0</v>
      </c>
      <c r="I570" s="255">
        <v>0</v>
      </c>
      <c r="J570" s="255">
        <v>0</v>
      </c>
      <c r="K570" s="256">
        <v>-25902.57</v>
      </c>
      <c r="L570" s="255">
        <v>0</v>
      </c>
    </row>
    <row r="571" spans="1:12" ht="13.5" thickBot="1">
      <c r="A571" s="254" t="s">
        <v>573</v>
      </c>
      <c r="B571" s="254" t="s">
        <v>559</v>
      </c>
      <c r="C571" s="255">
        <v>37883</v>
      </c>
      <c r="D571" s="256">
        <v>19473.43</v>
      </c>
      <c r="E571" s="256">
        <v>1064.51</v>
      </c>
      <c r="F571" s="255">
        <v>0</v>
      </c>
      <c r="G571" s="255">
        <v>0</v>
      </c>
      <c r="H571" s="255">
        <v>-382.62</v>
      </c>
      <c r="I571" s="255">
        <v>0</v>
      </c>
      <c r="J571" s="255">
        <v>0</v>
      </c>
      <c r="K571" s="255">
        <v>-382.62</v>
      </c>
      <c r="L571" s="255">
        <v>-64.4</v>
      </c>
    </row>
    <row r="572" spans="1:12" ht="13.5" thickBot="1">
      <c r="A572" s="254" t="s">
        <v>574</v>
      </c>
      <c r="B572" s="254" t="s">
        <v>561</v>
      </c>
      <c r="C572" s="255">
        <v>16020</v>
      </c>
      <c r="D572" s="256">
        <v>7469.99</v>
      </c>
      <c r="E572" s="255">
        <v>99.32</v>
      </c>
      <c r="F572" s="256">
        <v>-7370.67</v>
      </c>
      <c r="G572" s="255">
        <v>0</v>
      </c>
      <c r="H572" s="255">
        <v>0</v>
      </c>
      <c r="I572" s="255">
        <v>0</v>
      </c>
      <c r="J572" s="255">
        <v>0</v>
      </c>
      <c r="K572" s="256">
        <v>-7370.67</v>
      </c>
      <c r="L572" s="255">
        <v>0</v>
      </c>
    </row>
    <row r="573" spans="1:12" ht="13.5" thickBot="1">
      <c r="A573" s="254" t="s">
        <v>574</v>
      </c>
      <c r="B573" s="254" t="s">
        <v>559</v>
      </c>
      <c r="C573" s="255">
        <v>12395</v>
      </c>
      <c r="D573" s="256">
        <v>4410.5</v>
      </c>
      <c r="E573" s="255">
        <v>76.85</v>
      </c>
      <c r="F573" s="255">
        <v>0</v>
      </c>
      <c r="G573" s="255">
        <v>0</v>
      </c>
      <c r="H573" s="255">
        <v>4.96</v>
      </c>
      <c r="I573" s="255">
        <v>0</v>
      </c>
      <c r="J573" s="255">
        <v>0</v>
      </c>
      <c r="K573" s="255">
        <v>4.96</v>
      </c>
      <c r="L573" s="255">
        <v>0</v>
      </c>
    </row>
    <row r="574" spans="1:12" ht="13.5" thickBot="1">
      <c r="A574" s="254" t="s">
        <v>575</v>
      </c>
      <c r="B574" s="254" t="s">
        <v>559</v>
      </c>
      <c r="C574" s="255">
        <v>10000</v>
      </c>
      <c r="D574" s="256">
        <v>2365</v>
      </c>
      <c r="E574" s="255">
        <v>273</v>
      </c>
      <c r="F574" s="255">
        <v>0</v>
      </c>
      <c r="G574" s="255">
        <v>0</v>
      </c>
      <c r="H574" s="255">
        <v>-191</v>
      </c>
      <c r="I574" s="255">
        <v>0</v>
      </c>
      <c r="J574" s="255">
        <v>0</v>
      </c>
      <c r="K574" s="255">
        <v>-191</v>
      </c>
      <c r="L574" s="255">
        <v>-31</v>
      </c>
    </row>
    <row r="575" spans="1:12" ht="13.5" thickBot="1">
      <c r="A575" s="254" t="s">
        <v>575</v>
      </c>
      <c r="B575" s="254" t="s">
        <v>561</v>
      </c>
      <c r="C575" s="255">
        <v>23916</v>
      </c>
      <c r="D575" s="256">
        <v>18599.6</v>
      </c>
      <c r="E575" s="255">
        <v>652.91</v>
      </c>
      <c r="F575" s="256">
        <v>-17946.69</v>
      </c>
      <c r="G575" s="255">
        <v>0</v>
      </c>
      <c r="H575" s="255">
        <v>0</v>
      </c>
      <c r="I575" s="255">
        <v>0</v>
      </c>
      <c r="J575" s="255">
        <v>0</v>
      </c>
      <c r="K575" s="256">
        <v>-17946.69</v>
      </c>
      <c r="L575" s="255">
        <v>-74.14</v>
      </c>
    </row>
    <row r="576" spans="1:12" ht="13.5" thickBot="1">
      <c r="A576" s="254" t="s">
        <v>576</v>
      </c>
      <c r="B576" s="254" t="s">
        <v>561</v>
      </c>
      <c r="C576" s="255">
        <v>1091</v>
      </c>
      <c r="D576" s="256">
        <v>2081.53</v>
      </c>
      <c r="E576" s="256">
        <v>1080.09</v>
      </c>
      <c r="F576" s="256">
        <v>-1001.44</v>
      </c>
      <c r="G576" s="255">
        <v>0</v>
      </c>
      <c r="H576" s="255">
        <v>0</v>
      </c>
      <c r="I576" s="255">
        <v>0</v>
      </c>
      <c r="J576" s="255">
        <v>0</v>
      </c>
      <c r="K576" s="256">
        <v>-1001.44</v>
      </c>
      <c r="L576" s="255">
        <v>-2.73</v>
      </c>
    </row>
    <row r="577" spans="1:12" ht="13.5" thickBot="1">
      <c r="A577" s="254" t="s">
        <v>576</v>
      </c>
      <c r="B577" s="254" t="s">
        <v>559</v>
      </c>
      <c r="C577" s="255">
        <v>85000</v>
      </c>
      <c r="D577" s="256">
        <v>91953.14</v>
      </c>
      <c r="E577" s="256">
        <v>84150</v>
      </c>
      <c r="F577" s="255">
        <v>0</v>
      </c>
      <c r="G577" s="255">
        <v>0</v>
      </c>
      <c r="H577" s="256">
        <v>5202</v>
      </c>
      <c r="I577" s="255">
        <v>0</v>
      </c>
      <c r="J577" s="255">
        <v>0</v>
      </c>
      <c r="K577" s="256">
        <v>5202</v>
      </c>
      <c r="L577" s="255">
        <v>-212.5</v>
      </c>
    </row>
    <row r="578" spans="1:12" ht="13.5" thickBot="1">
      <c r="A578" s="342" t="s">
        <v>130</v>
      </c>
      <c r="B578" s="343"/>
      <c r="C578" s="343"/>
      <c r="D578" s="343"/>
      <c r="E578" s="343"/>
      <c r="F578" s="343"/>
      <c r="G578" s="343"/>
      <c r="H578" s="343"/>
      <c r="I578" s="343"/>
      <c r="J578" s="343"/>
      <c r="K578" s="343"/>
      <c r="L578" s="344"/>
    </row>
    <row r="579" spans="1:12" ht="13.5" thickBot="1">
      <c r="A579" s="254" t="s">
        <v>577</v>
      </c>
      <c r="B579" s="254" t="s">
        <v>559</v>
      </c>
      <c r="C579" s="255">
        <v>20000</v>
      </c>
      <c r="D579" s="256">
        <v>3758.13</v>
      </c>
      <c r="E579" s="256">
        <v>4020</v>
      </c>
      <c r="F579" s="255">
        <v>0</v>
      </c>
      <c r="G579" s="255">
        <v>0</v>
      </c>
      <c r="H579" s="255">
        <v>-277.87</v>
      </c>
      <c r="I579" s="255">
        <v>0</v>
      </c>
      <c r="J579" s="255">
        <v>0</v>
      </c>
      <c r="K579" s="255">
        <v>-277.87</v>
      </c>
      <c r="L579" s="255">
        <v>0</v>
      </c>
    </row>
    <row r="580" spans="1:12" ht="13.5" thickBot="1">
      <c r="A580" s="254" t="s">
        <v>578</v>
      </c>
      <c r="B580" s="254" t="s">
        <v>561</v>
      </c>
      <c r="C580" s="255">
        <v>42000</v>
      </c>
      <c r="D580" s="256">
        <v>4990.81</v>
      </c>
      <c r="E580" s="256">
        <v>12537</v>
      </c>
      <c r="F580" s="256">
        <v>7546.19</v>
      </c>
      <c r="G580" s="255">
        <v>0</v>
      </c>
      <c r="H580" s="255">
        <v>0</v>
      </c>
      <c r="I580" s="255">
        <v>0</v>
      </c>
      <c r="J580" s="255">
        <v>0</v>
      </c>
      <c r="K580" s="256">
        <v>7546.19</v>
      </c>
      <c r="L580" s="255">
        <v>0</v>
      </c>
    </row>
    <row r="581" spans="1:12" ht="13.5" thickBot="1">
      <c r="A581" s="254" t="s">
        <v>578</v>
      </c>
      <c r="B581" s="254" t="s">
        <v>559</v>
      </c>
      <c r="C581" s="255">
        <v>20266</v>
      </c>
      <c r="D581" s="256">
        <v>4463.2</v>
      </c>
      <c r="E581" s="256">
        <v>6049.4</v>
      </c>
      <c r="F581" s="255">
        <v>0</v>
      </c>
      <c r="G581" s="255">
        <v>0</v>
      </c>
      <c r="H581" s="255">
        <v>-488.21</v>
      </c>
      <c r="I581" s="255">
        <v>0</v>
      </c>
      <c r="J581" s="255">
        <v>0</v>
      </c>
      <c r="K581" s="255">
        <v>-488.21</v>
      </c>
      <c r="L581" s="255">
        <v>0</v>
      </c>
    </row>
    <row r="582" spans="1:12" ht="13.5" thickBot="1">
      <c r="A582" s="254" t="s">
        <v>579</v>
      </c>
      <c r="B582" s="254" t="s">
        <v>559</v>
      </c>
      <c r="C582" s="255">
        <v>23000</v>
      </c>
      <c r="D582" s="256">
        <v>5556.97</v>
      </c>
      <c r="E582" s="256">
        <v>6886.2</v>
      </c>
      <c r="F582" s="255">
        <v>0</v>
      </c>
      <c r="G582" s="255">
        <v>0</v>
      </c>
      <c r="H582" s="255">
        <v>-415.47</v>
      </c>
      <c r="I582" s="255">
        <v>0</v>
      </c>
      <c r="J582" s="255">
        <v>0</v>
      </c>
      <c r="K582" s="255">
        <v>-415.47</v>
      </c>
      <c r="L582" s="255">
        <v>-420.07</v>
      </c>
    </row>
    <row r="583" spans="1:12" ht="13.5" thickBot="1">
      <c r="A583" s="254" t="s">
        <v>579</v>
      </c>
      <c r="B583" s="254" t="s">
        <v>561</v>
      </c>
      <c r="C583" s="255">
        <v>42000</v>
      </c>
      <c r="D583" s="256">
        <v>4741.9</v>
      </c>
      <c r="E583" s="256">
        <v>12574.8</v>
      </c>
      <c r="F583" s="256">
        <v>7832.9</v>
      </c>
      <c r="G583" s="255">
        <v>0</v>
      </c>
      <c r="H583" s="255">
        <v>0</v>
      </c>
      <c r="I583" s="255">
        <v>0</v>
      </c>
      <c r="J583" s="255">
        <v>0</v>
      </c>
      <c r="K583" s="256">
        <v>7832.9</v>
      </c>
      <c r="L583" s="256">
        <v>-2568.96</v>
      </c>
    </row>
    <row r="584" spans="1:12" ht="13.5" thickBot="1">
      <c r="A584" s="254" t="s">
        <v>580</v>
      </c>
      <c r="B584" s="254" t="s">
        <v>561</v>
      </c>
      <c r="C584" s="255">
        <v>42000</v>
      </c>
      <c r="D584" s="256">
        <v>4762.78</v>
      </c>
      <c r="E584" s="256">
        <v>12537</v>
      </c>
      <c r="F584" s="256">
        <v>7774.22</v>
      </c>
      <c r="G584" s="255">
        <v>0</v>
      </c>
      <c r="H584" s="255">
        <v>0</v>
      </c>
      <c r="I584" s="255">
        <v>0</v>
      </c>
      <c r="J584" s="255">
        <v>0</v>
      </c>
      <c r="K584" s="256">
        <v>7774.22</v>
      </c>
      <c r="L584" s="255">
        <v>0</v>
      </c>
    </row>
    <row r="585" spans="1:12" ht="13.5" thickBot="1">
      <c r="A585" s="254" t="s">
        <v>580</v>
      </c>
      <c r="B585" s="254" t="s">
        <v>559</v>
      </c>
      <c r="C585" s="255">
        <v>61000</v>
      </c>
      <c r="D585" s="256">
        <v>14543.06</v>
      </c>
      <c r="E585" s="256">
        <v>18208.5</v>
      </c>
      <c r="F585" s="255">
        <v>0</v>
      </c>
      <c r="G585" s="255">
        <v>0</v>
      </c>
      <c r="H585" s="256">
        <v>-1148.62</v>
      </c>
      <c r="I585" s="255">
        <v>0</v>
      </c>
      <c r="J585" s="255">
        <v>0</v>
      </c>
      <c r="K585" s="256">
        <v>-1148.62</v>
      </c>
      <c r="L585" s="255">
        <v>0</v>
      </c>
    </row>
    <row r="586" spans="1:12" ht="13.5" thickBot="1">
      <c r="A586" s="254" t="s">
        <v>581</v>
      </c>
      <c r="B586" s="254" t="s">
        <v>561</v>
      </c>
      <c r="C586" s="255">
        <v>57000</v>
      </c>
      <c r="D586" s="256">
        <v>9046.13</v>
      </c>
      <c r="E586" s="256">
        <v>22572</v>
      </c>
      <c r="F586" s="256">
        <v>13525.87</v>
      </c>
      <c r="G586" s="255">
        <v>0</v>
      </c>
      <c r="H586" s="255">
        <v>0</v>
      </c>
      <c r="I586" s="255">
        <v>0</v>
      </c>
      <c r="J586" s="255">
        <v>0</v>
      </c>
      <c r="K586" s="256">
        <v>13525.87</v>
      </c>
      <c r="L586" s="255">
        <v>0</v>
      </c>
    </row>
    <row r="587" spans="1:12" ht="13.5" thickBot="1">
      <c r="A587" s="254" t="s">
        <v>581</v>
      </c>
      <c r="B587" s="254" t="s">
        <v>559</v>
      </c>
      <c r="C587" s="255">
        <v>5000</v>
      </c>
      <c r="D587" s="256">
        <v>1574.56</v>
      </c>
      <c r="E587" s="256">
        <v>1980</v>
      </c>
      <c r="F587" s="255">
        <v>0</v>
      </c>
      <c r="G587" s="255">
        <v>0</v>
      </c>
      <c r="H587" s="255">
        <v>-97.36</v>
      </c>
      <c r="I587" s="255">
        <v>0</v>
      </c>
      <c r="J587" s="255">
        <v>0</v>
      </c>
      <c r="K587" s="255">
        <v>-97.36</v>
      </c>
      <c r="L587" s="255">
        <v>0</v>
      </c>
    </row>
    <row r="588" spans="1:12" ht="13.5" thickBot="1">
      <c r="A588" s="254" t="s">
        <v>582</v>
      </c>
      <c r="B588" s="254" t="s">
        <v>559</v>
      </c>
      <c r="C588" s="255">
        <v>145296</v>
      </c>
      <c r="D588" s="256">
        <v>52411.09</v>
      </c>
      <c r="E588" s="256">
        <v>71195.04</v>
      </c>
      <c r="F588" s="255">
        <v>0</v>
      </c>
      <c r="G588" s="255">
        <v>0</v>
      </c>
      <c r="H588" s="256">
        <v>-3756.79</v>
      </c>
      <c r="I588" s="255">
        <v>0</v>
      </c>
      <c r="J588" s="255">
        <v>0</v>
      </c>
      <c r="K588" s="256">
        <v>-3756.79</v>
      </c>
      <c r="L588" s="255">
        <v>0</v>
      </c>
    </row>
    <row r="589" spans="1:12" ht="13.5" thickBot="1">
      <c r="A589" s="254" t="s">
        <v>582</v>
      </c>
      <c r="B589" s="254" t="s">
        <v>561</v>
      </c>
      <c r="C589" s="255">
        <v>60000</v>
      </c>
      <c r="D589" s="256">
        <v>15537.04</v>
      </c>
      <c r="E589" s="256">
        <v>29400</v>
      </c>
      <c r="F589" s="256">
        <v>13862.96</v>
      </c>
      <c r="G589" s="255">
        <v>0</v>
      </c>
      <c r="H589" s="255">
        <v>0</v>
      </c>
      <c r="I589" s="255">
        <v>0</v>
      </c>
      <c r="J589" s="255">
        <v>0</v>
      </c>
      <c r="K589" s="256">
        <v>13862.96</v>
      </c>
      <c r="L589" s="255">
        <v>0</v>
      </c>
    </row>
    <row r="590" spans="1:12" ht="13.5" thickBot="1">
      <c r="A590" s="254" t="s">
        <v>583</v>
      </c>
      <c r="B590" s="254" t="s">
        <v>561</v>
      </c>
      <c r="C590" s="255">
        <v>42500</v>
      </c>
      <c r="D590" s="256">
        <v>8650.36</v>
      </c>
      <c r="E590" s="256">
        <v>21037.5</v>
      </c>
      <c r="F590" s="256">
        <v>12387.14</v>
      </c>
      <c r="G590" s="255">
        <v>0</v>
      </c>
      <c r="H590" s="255">
        <v>0</v>
      </c>
      <c r="I590" s="255">
        <v>0</v>
      </c>
      <c r="J590" s="255">
        <v>0</v>
      </c>
      <c r="K590" s="256">
        <v>12387.14</v>
      </c>
      <c r="L590" s="255">
        <v>0</v>
      </c>
    </row>
    <row r="591" spans="1:12" ht="13.5" thickBot="1">
      <c r="A591" s="254" t="s">
        <v>583</v>
      </c>
      <c r="B591" s="254" t="s">
        <v>559</v>
      </c>
      <c r="C591" s="255">
        <v>324348</v>
      </c>
      <c r="D591" s="256">
        <v>112161.94</v>
      </c>
      <c r="E591" s="256">
        <v>160552.26</v>
      </c>
      <c r="F591" s="255">
        <v>0</v>
      </c>
      <c r="G591" s="255">
        <v>0</v>
      </c>
      <c r="H591" s="256">
        <v>-8964.5</v>
      </c>
      <c r="I591" s="255">
        <v>0</v>
      </c>
      <c r="J591" s="255">
        <v>0</v>
      </c>
      <c r="K591" s="256">
        <v>-8964.5</v>
      </c>
      <c r="L591" s="255">
        <v>0</v>
      </c>
    </row>
    <row r="592" spans="1:12" ht="13.5" thickBot="1">
      <c r="A592" s="254" t="s">
        <v>584</v>
      </c>
      <c r="B592" s="254" t="s">
        <v>559</v>
      </c>
      <c r="C592" s="255">
        <v>64000</v>
      </c>
      <c r="D592" s="256">
        <v>22107.52</v>
      </c>
      <c r="E592" s="256">
        <v>31552</v>
      </c>
      <c r="F592" s="255">
        <v>0</v>
      </c>
      <c r="G592" s="255">
        <v>0</v>
      </c>
      <c r="H592" s="256">
        <v>-1466.49</v>
      </c>
      <c r="I592" s="255">
        <v>0</v>
      </c>
      <c r="J592" s="255">
        <v>0</v>
      </c>
      <c r="K592" s="256">
        <v>-1466.49</v>
      </c>
      <c r="L592" s="256">
        <v>-2042.49</v>
      </c>
    </row>
    <row r="593" spans="1:12" ht="13.5" thickBot="1">
      <c r="A593" s="254" t="s">
        <v>585</v>
      </c>
      <c r="B593" s="254" t="s">
        <v>559</v>
      </c>
      <c r="C593" s="255">
        <v>99609</v>
      </c>
      <c r="D593" s="256">
        <v>47751.02</v>
      </c>
      <c r="E593" s="256">
        <v>58629.86</v>
      </c>
      <c r="F593" s="255">
        <v>0</v>
      </c>
      <c r="G593" s="255">
        <v>0</v>
      </c>
      <c r="H593" s="256">
        <v>-1952.59</v>
      </c>
      <c r="I593" s="255">
        <v>0</v>
      </c>
      <c r="J593" s="255">
        <v>0</v>
      </c>
      <c r="K593" s="256">
        <v>-1952.59</v>
      </c>
      <c r="L593" s="255">
        <v>59.77</v>
      </c>
    </row>
    <row r="594" spans="1:12" ht="13.5" thickBot="1">
      <c r="A594" s="254" t="s">
        <v>586</v>
      </c>
      <c r="B594" s="254" t="s">
        <v>559</v>
      </c>
      <c r="C594" s="255">
        <v>144000</v>
      </c>
      <c r="D594" s="256">
        <v>82551.59</v>
      </c>
      <c r="E594" s="256">
        <v>98784</v>
      </c>
      <c r="F594" s="255">
        <v>0</v>
      </c>
      <c r="G594" s="255">
        <v>0</v>
      </c>
      <c r="H594" s="256">
        <v>-1858.12</v>
      </c>
      <c r="I594" s="255">
        <v>0</v>
      </c>
      <c r="J594" s="255">
        <v>0</v>
      </c>
      <c r="K594" s="256">
        <v>-1858.12</v>
      </c>
      <c r="L594" s="255">
        <v>0</v>
      </c>
    </row>
    <row r="595" spans="1:12" ht="13.5" thickBot="1">
      <c r="A595" s="254" t="s">
        <v>587</v>
      </c>
      <c r="B595" s="254" t="s">
        <v>559</v>
      </c>
      <c r="C595" s="255">
        <v>20000</v>
      </c>
      <c r="D595" s="256">
        <v>14271.42</v>
      </c>
      <c r="E595" s="256">
        <v>15648</v>
      </c>
      <c r="F595" s="255">
        <v>0</v>
      </c>
      <c r="G595" s="255">
        <v>0</v>
      </c>
      <c r="H595" s="255">
        <v>-406.07</v>
      </c>
      <c r="I595" s="255">
        <v>0</v>
      </c>
      <c r="J595" s="255">
        <v>0</v>
      </c>
      <c r="K595" s="255">
        <v>-406.07</v>
      </c>
      <c r="L595" s="255">
        <v>-120.07</v>
      </c>
    </row>
    <row r="596" spans="1:12" ht="13.5" thickBot="1">
      <c r="A596" s="254" t="s">
        <v>588</v>
      </c>
      <c r="B596" s="254" t="s">
        <v>561</v>
      </c>
      <c r="C596" s="255">
        <v>21800</v>
      </c>
      <c r="D596" s="256">
        <v>19401.58</v>
      </c>
      <c r="E596" s="256">
        <v>19031.4</v>
      </c>
      <c r="F596" s="255">
        <v>-370.18</v>
      </c>
      <c r="G596" s="255">
        <v>0</v>
      </c>
      <c r="H596" s="255">
        <v>0</v>
      </c>
      <c r="I596" s="255">
        <v>0</v>
      </c>
      <c r="J596" s="255">
        <v>0</v>
      </c>
      <c r="K596" s="255">
        <v>-370.18</v>
      </c>
      <c r="L596" s="255">
        <v>-98.1</v>
      </c>
    </row>
    <row r="597" spans="1:12" ht="13.5" thickBot="1">
      <c r="A597" s="254" t="s">
        <v>588</v>
      </c>
      <c r="B597" s="254" t="s">
        <v>559</v>
      </c>
      <c r="C597" s="255">
        <v>12000</v>
      </c>
      <c r="D597" s="256">
        <v>9707.33</v>
      </c>
      <c r="E597" s="256">
        <v>10476</v>
      </c>
      <c r="F597" s="255">
        <v>0</v>
      </c>
      <c r="G597" s="255">
        <v>0</v>
      </c>
      <c r="H597" s="255">
        <v>-307.41</v>
      </c>
      <c r="I597" s="255">
        <v>0</v>
      </c>
      <c r="J597" s="255">
        <v>0</v>
      </c>
      <c r="K597" s="255">
        <v>-307.41</v>
      </c>
      <c r="L597" s="255">
        <v>-54</v>
      </c>
    </row>
    <row r="598" spans="1:12" ht="13.5" thickBot="1">
      <c r="A598" s="254" t="s">
        <v>589</v>
      </c>
      <c r="B598" s="254" t="s">
        <v>561</v>
      </c>
      <c r="C598" s="255">
        <v>182242</v>
      </c>
      <c r="D598" s="256">
        <v>173357.02</v>
      </c>
      <c r="E598" s="256">
        <v>176774.74</v>
      </c>
      <c r="F598" s="256">
        <v>3417.72</v>
      </c>
      <c r="G598" s="255">
        <v>0</v>
      </c>
      <c r="H598" s="255">
        <v>0</v>
      </c>
      <c r="I598" s="255">
        <v>0</v>
      </c>
      <c r="J598" s="255">
        <v>0</v>
      </c>
      <c r="K598" s="256">
        <v>3417.72</v>
      </c>
      <c r="L598" s="255">
        <v>911.21</v>
      </c>
    </row>
    <row r="599" spans="1:12" ht="13.5" thickBot="1">
      <c r="A599" s="257" t="s">
        <v>590</v>
      </c>
      <c r="B599" s="257">
        <v>46</v>
      </c>
      <c r="C599" s="254"/>
      <c r="D599" s="258">
        <v>1138368.22</v>
      </c>
      <c r="E599" s="258">
        <v>966270.84</v>
      </c>
      <c r="F599" s="258">
        <v>-37333.91</v>
      </c>
      <c r="G599" s="259">
        <v>0</v>
      </c>
      <c r="H599" s="258">
        <v>-18204.34</v>
      </c>
      <c r="I599" s="259">
        <v>0</v>
      </c>
      <c r="J599" s="259">
        <v>0</v>
      </c>
      <c r="K599" s="258">
        <v>-55538.25</v>
      </c>
      <c r="L599" s="258">
        <v>-5220.08</v>
      </c>
    </row>
    <row r="600" spans="1:12" ht="12.75">
      <c r="A600" s="245"/>
      <c r="B600" s="245"/>
      <c r="C600" s="246"/>
      <c r="D600" s="247"/>
      <c r="E600" s="247"/>
      <c r="F600" s="247"/>
      <c r="G600" s="248"/>
      <c r="H600" s="247"/>
      <c r="I600" s="248"/>
      <c r="J600" s="248"/>
      <c r="K600" s="247"/>
      <c r="L600" s="247"/>
    </row>
    <row r="602" spans="1:12" ht="12.75">
      <c r="A602" s="239" t="s">
        <v>464</v>
      </c>
      <c r="B602" s="239"/>
      <c r="C602" s="240"/>
      <c r="D602" s="240"/>
      <c r="E602" s="240"/>
      <c r="F602" s="240"/>
      <c r="G602" s="240"/>
      <c r="H602" s="240"/>
      <c r="I602" s="241" t="s">
        <v>465</v>
      </c>
      <c r="J602" s="241"/>
      <c r="K602" s="241"/>
      <c r="L602" s="241"/>
    </row>
    <row r="603" spans="1:12" ht="12.75">
      <c r="A603" s="239" t="s">
        <v>548</v>
      </c>
      <c r="B603" s="239"/>
      <c r="C603" s="240"/>
      <c r="D603" s="240" t="s">
        <v>466</v>
      </c>
      <c r="E603" s="240"/>
      <c r="F603" s="240" t="s">
        <v>222</v>
      </c>
      <c r="H603" s="242" t="s">
        <v>506</v>
      </c>
      <c r="I603" s="242"/>
      <c r="J603" s="242"/>
      <c r="K603" s="242"/>
      <c r="L603" s="242"/>
    </row>
    <row r="604" spans="1:6" ht="12.75">
      <c r="A604" s="239"/>
      <c r="B604" s="239"/>
      <c r="C604" s="240"/>
      <c r="D604" s="240"/>
      <c r="E604" s="240"/>
      <c r="F604" s="240"/>
    </row>
    <row r="605" spans="1:10" ht="12.75">
      <c r="A605" s="243"/>
      <c r="B605" s="243"/>
      <c r="C605" s="244"/>
      <c r="D605" s="244"/>
      <c r="E605" s="244"/>
      <c r="F605" s="244"/>
      <c r="G605" s="244"/>
      <c r="H605" s="244"/>
      <c r="I605" s="244"/>
      <c r="J605" s="244"/>
    </row>
  </sheetData>
  <sheetProtection/>
  <mergeCells count="27">
    <mergeCell ref="A551:L551"/>
    <mergeCell ref="A578:L578"/>
    <mergeCell ref="A480:L480"/>
    <mergeCell ref="A502:L502"/>
    <mergeCell ref="A529:L529"/>
    <mergeCell ref="A382:L382"/>
    <mergeCell ref="A403:L403"/>
    <mergeCell ref="A430:L430"/>
    <mergeCell ref="A451:L451"/>
    <mergeCell ref="A236:L236"/>
    <mergeCell ref="A258:L258"/>
    <mergeCell ref="A285:L285"/>
    <mergeCell ref="A307:L307"/>
    <mergeCell ref="A334:L334"/>
    <mergeCell ref="A355:L355"/>
    <mergeCell ref="A42:L42"/>
    <mergeCell ref="A90:L90"/>
    <mergeCell ref="A138:L138"/>
    <mergeCell ref="A160:L160"/>
    <mergeCell ref="A187:L187"/>
    <mergeCell ref="A209:L209"/>
    <mergeCell ref="B8:I8"/>
    <mergeCell ref="B9:I9"/>
    <mergeCell ref="B11:B14"/>
    <mergeCell ref="C11:C14"/>
    <mergeCell ref="L11:L14"/>
    <mergeCell ref="A15:L15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22">
      <selection activeCell="L51" sqref="L51"/>
    </sheetView>
  </sheetViews>
  <sheetFormatPr defaultColWidth="9.140625" defaultRowHeight="12.75"/>
  <cols>
    <col min="1" max="2" width="9.140625" style="195" customWidth="1"/>
    <col min="3" max="3" width="18.7109375" style="195" customWidth="1"/>
    <col min="4" max="4" width="8.8515625" style="121" customWidth="1"/>
    <col min="5" max="5" width="10.140625" style="121" customWidth="1"/>
    <col min="6" max="6" width="5.140625" style="121" customWidth="1"/>
    <col min="7" max="7" width="11.28125" style="121" customWidth="1"/>
    <col min="8" max="8" width="4.57421875" style="121" customWidth="1"/>
    <col min="9" max="9" width="11.28125" style="121" customWidth="1"/>
    <col min="10" max="10" width="4.140625" style="121" customWidth="1"/>
    <col min="11" max="11" width="11.57421875" style="121" customWidth="1"/>
    <col min="12" max="12" width="4.140625" style="121" customWidth="1"/>
    <col min="13" max="13" width="12.00390625" style="121" customWidth="1"/>
    <col min="14" max="14" width="4.8515625" style="121" customWidth="1"/>
    <col min="15" max="15" width="12.00390625" style="121" customWidth="1"/>
    <col min="16" max="16384" width="9.140625" style="122" customWidth="1"/>
  </cols>
  <sheetData>
    <row r="1" spans="1:15" ht="12.75">
      <c r="A1" s="120" t="s">
        <v>447</v>
      </c>
      <c r="B1" s="194"/>
      <c r="C1" s="194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12.75">
      <c r="A2" s="120" t="s">
        <v>448</v>
      </c>
      <c r="B2" s="194"/>
      <c r="C2" s="194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2.75">
      <c r="A3" s="120" t="s">
        <v>449</v>
      </c>
      <c r="B3" s="194"/>
      <c r="C3" s="194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2.75">
      <c r="A4" s="120" t="s">
        <v>450</v>
      </c>
      <c r="B4" s="194"/>
      <c r="C4" s="194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2.75">
      <c r="A5" s="120" t="s">
        <v>330</v>
      </c>
      <c r="B5" s="194"/>
      <c r="C5" s="194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ht="12.75">
      <c r="A6" s="120" t="s">
        <v>441</v>
      </c>
      <c r="C6" s="194"/>
      <c r="D6" s="120"/>
      <c r="E6" s="120"/>
      <c r="F6" s="120"/>
      <c r="G6" s="120"/>
      <c r="H6" s="120"/>
      <c r="I6" s="120"/>
      <c r="J6" s="120"/>
      <c r="K6" s="120"/>
      <c r="L6" s="120"/>
      <c r="N6" s="120"/>
      <c r="O6" s="120"/>
    </row>
    <row r="7" spans="1:15" ht="12.75">
      <c r="A7" s="121"/>
      <c r="C7" s="194"/>
      <c r="D7" s="120"/>
      <c r="E7" s="120"/>
      <c r="F7" s="120"/>
      <c r="G7" s="120"/>
      <c r="H7" s="120"/>
      <c r="I7" s="120"/>
      <c r="J7" s="120"/>
      <c r="K7" s="120"/>
      <c r="L7" s="120"/>
      <c r="N7" s="120"/>
      <c r="O7" s="120"/>
    </row>
    <row r="8" spans="1:15" ht="12.75">
      <c r="A8" s="121"/>
      <c r="B8" s="221" t="s">
        <v>596</v>
      </c>
      <c r="C8" s="194"/>
      <c r="D8" s="120"/>
      <c r="E8" s="120"/>
      <c r="F8" s="120"/>
      <c r="G8" s="120"/>
      <c r="H8" s="120"/>
      <c r="I8" s="120"/>
      <c r="J8" s="120"/>
      <c r="K8" s="120"/>
      <c r="L8" s="120"/>
      <c r="N8" s="120"/>
      <c r="O8" s="120"/>
    </row>
    <row r="9" spans="1:15" ht="12.75">
      <c r="A9" s="194"/>
      <c r="B9" s="194"/>
      <c r="C9" s="194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spans="1:15" s="196" customFormat="1" ht="11.25">
      <c r="A10" s="385" t="s">
        <v>103</v>
      </c>
      <c r="B10" s="386"/>
      <c r="C10" s="386"/>
      <c r="D10" s="386"/>
      <c r="E10" s="387"/>
      <c r="F10" s="379" t="s">
        <v>1</v>
      </c>
      <c r="G10" s="359" t="s">
        <v>469</v>
      </c>
      <c r="H10" s="379" t="s">
        <v>1</v>
      </c>
      <c r="I10" s="382" t="s">
        <v>470</v>
      </c>
      <c r="J10" s="379" t="s">
        <v>1</v>
      </c>
      <c r="K10" s="382" t="s">
        <v>120</v>
      </c>
      <c r="L10" s="379" t="s">
        <v>1</v>
      </c>
      <c r="M10" s="382" t="s">
        <v>471</v>
      </c>
      <c r="N10" s="379" t="s">
        <v>1</v>
      </c>
      <c r="O10" s="382" t="s">
        <v>127</v>
      </c>
    </row>
    <row r="11" spans="1:15" s="196" customFormat="1" ht="12" customHeight="1">
      <c r="A11" s="362" t="s">
        <v>456</v>
      </c>
      <c r="B11" s="363"/>
      <c r="C11" s="364"/>
      <c r="D11" s="371" t="s">
        <v>457</v>
      </c>
      <c r="E11" s="359" t="s">
        <v>472</v>
      </c>
      <c r="F11" s="380"/>
      <c r="G11" s="360"/>
      <c r="H11" s="380"/>
      <c r="I11" s="383"/>
      <c r="J11" s="380"/>
      <c r="K11" s="383"/>
      <c r="L11" s="380"/>
      <c r="M11" s="383"/>
      <c r="N11" s="380"/>
      <c r="O11" s="383"/>
    </row>
    <row r="12" spans="1:15" s="196" customFormat="1" ht="13.5" customHeight="1">
      <c r="A12" s="365"/>
      <c r="B12" s="366"/>
      <c r="C12" s="367"/>
      <c r="D12" s="372"/>
      <c r="E12" s="360"/>
      <c r="F12" s="380"/>
      <c r="G12" s="360"/>
      <c r="H12" s="380"/>
      <c r="I12" s="383"/>
      <c r="J12" s="380"/>
      <c r="K12" s="383"/>
      <c r="L12" s="380"/>
      <c r="M12" s="383"/>
      <c r="N12" s="380"/>
      <c r="O12" s="383"/>
    </row>
    <row r="13" spans="1:15" s="196" customFormat="1" ht="9.75" customHeight="1">
      <c r="A13" s="368"/>
      <c r="B13" s="369"/>
      <c r="C13" s="370"/>
      <c r="D13" s="373"/>
      <c r="E13" s="361"/>
      <c r="F13" s="380"/>
      <c r="G13" s="361"/>
      <c r="H13" s="380"/>
      <c r="I13" s="384"/>
      <c r="J13" s="380"/>
      <c r="K13" s="384"/>
      <c r="L13" s="380"/>
      <c r="M13" s="384"/>
      <c r="N13" s="380"/>
      <c r="O13" s="384"/>
    </row>
    <row r="14" spans="1:15" s="196" customFormat="1" ht="13.5" customHeight="1">
      <c r="A14" s="388">
        <v>1</v>
      </c>
      <c r="B14" s="389"/>
      <c r="C14" s="389"/>
      <c r="D14" s="389"/>
      <c r="E14" s="390"/>
      <c r="F14" s="381"/>
      <c r="G14" s="197">
        <v>2</v>
      </c>
      <c r="H14" s="381"/>
      <c r="I14" s="132">
        <v>3</v>
      </c>
      <c r="J14" s="381"/>
      <c r="K14" s="132">
        <v>4</v>
      </c>
      <c r="L14" s="381"/>
      <c r="M14" s="132">
        <v>5</v>
      </c>
      <c r="N14" s="381"/>
      <c r="O14" s="132">
        <v>6</v>
      </c>
    </row>
    <row r="15" spans="1:16" s="196" customFormat="1" ht="13.5" customHeight="1">
      <c r="A15" s="374" t="s">
        <v>473</v>
      </c>
      <c r="B15" s="375"/>
      <c r="C15" s="375"/>
      <c r="D15" s="375"/>
      <c r="E15" s="376"/>
      <c r="F15" s="198">
        <v>678</v>
      </c>
      <c r="G15" s="198"/>
      <c r="H15" s="198">
        <v>689</v>
      </c>
      <c r="I15" s="198"/>
      <c r="J15" s="198">
        <v>700</v>
      </c>
      <c r="K15" s="198"/>
      <c r="L15" s="198">
        <v>711</v>
      </c>
      <c r="M15" s="198"/>
      <c r="N15" s="198">
        <v>722</v>
      </c>
      <c r="O15" s="198"/>
      <c r="P15" s="199"/>
    </row>
    <row r="16" spans="1:16" s="196" customFormat="1" ht="12.75" customHeight="1">
      <c r="A16" s="377" t="s">
        <v>474</v>
      </c>
      <c r="B16" s="378"/>
      <c r="C16" s="378"/>
      <c r="D16" s="378"/>
      <c r="E16" s="378"/>
      <c r="F16" s="145">
        <v>679</v>
      </c>
      <c r="G16" s="145"/>
      <c r="H16" s="249">
        <v>690</v>
      </c>
      <c r="I16" s="145"/>
      <c r="J16" s="145">
        <v>701</v>
      </c>
      <c r="K16" s="145"/>
      <c r="L16" s="145">
        <v>712</v>
      </c>
      <c r="M16" s="145"/>
      <c r="N16" s="145">
        <v>723</v>
      </c>
      <c r="O16" s="145"/>
      <c r="P16" s="201"/>
    </row>
    <row r="17" spans="1:15" s="130" customFormat="1" ht="15" customHeight="1">
      <c r="A17" s="348" t="s">
        <v>595</v>
      </c>
      <c r="B17" s="348"/>
      <c r="C17" s="348"/>
      <c r="D17" s="268" t="s">
        <v>559</v>
      </c>
      <c r="E17" s="268" t="s">
        <v>577</v>
      </c>
      <c r="F17" s="147"/>
      <c r="G17" s="269">
        <v>4000</v>
      </c>
      <c r="H17" s="202"/>
      <c r="I17" s="269">
        <v>3758.13</v>
      </c>
      <c r="J17" s="202"/>
      <c r="K17" s="269">
        <v>4020</v>
      </c>
      <c r="L17" s="202"/>
      <c r="M17" s="270">
        <v>0.059048</v>
      </c>
      <c r="N17" s="202"/>
      <c r="O17" s="270">
        <v>0.240368</v>
      </c>
    </row>
    <row r="18" spans="1:15" s="130" customFormat="1" ht="12.75">
      <c r="A18" s="348" t="s">
        <v>595</v>
      </c>
      <c r="B18" s="348"/>
      <c r="C18" s="348"/>
      <c r="D18" s="268" t="s">
        <v>559</v>
      </c>
      <c r="E18" s="268" t="s">
        <v>578</v>
      </c>
      <c r="F18" s="147"/>
      <c r="G18" s="269">
        <v>6079.8</v>
      </c>
      <c r="H18" s="202"/>
      <c r="I18" s="269">
        <v>4463.2</v>
      </c>
      <c r="J18" s="202"/>
      <c r="K18" s="269">
        <v>6049.4</v>
      </c>
      <c r="L18" s="202"/>
      <c r="M18" s="270">
        <v>0.049714</v>
      </c>
      <c r="N18" s="202"/>
      <c r="O18" s="270">
        <v>0.361712</v>
      </c>
    </row>
    <row r="19" spans="1:15" s="130" customFormat="1" ht="12.75">
      <c r="A19" s="348" t="s">
        <v>595</v>
      </c>
      <c r="B19" s="348"/>
      <c r="C19" s="348"/>
      <c r="D19" s="268" t="s">
        <v>561</v>
      </c>
      <c r="E19" s="268" t="s">
        <v>578</v>
      </c>
      <c r="F19" s="147"/>
      <c r="G19" s="269">
        <v>12600</v>
      </c>
      <c r="H19" s="202"/>
      <c r="I19" s="269">
        <v>4990.81</v>
      </c>
      <c r="J19" s="202"/>
      <c r="K19" s="269">
        <v>12537</v>
      </c>
      <c r="L19" s="202"/>
      <c r="M19" s="270">
        <v>0.10303</v>
      </c>
      <c r="N19" s="202"/>
      <c r="O19" s="270">
        <v>0.749625</v>
      </c>
    </row>
    <row r="20" spans="1:15" s="130" customFormat="1" ht="12.75">
      <c r="A20" s="348" t="s">
        <v>595</v>
      </c>
      <c r="B20" s="348"/>
      <c r="C20" s="348"/>
      <c r="D20" s="268" t="s">
        <v>559</v>
      </c>
      <c r="E20" s="268" t="s">
        <v>579</v>
      </c>
      <c r="F20" s="147"/>
      <c r="G20" s="269">
        <v>6900</v>
      </c>
      <c r="H20" s="202"/>
      <c r="I20" s="269">
        <v>5556.97</v>
      </c>
      <c r="J20" s="202"/>
      <c r="K20" s="269">
        <v>6886.2</v>
      </c>
      <c r="L20" s="202"/>
      <c r="M20" s="270">
        <v>0.08253</v>
      </c>
      <c r="N20" s="202"/>
      <c r="O20" s="270">
        <v>0.411746</v>
      </c>
    </row>
    <row r="21" spans="1:15" s="130" customFormat="1" ht="12.75">
      <c r="A21" s="348" t="s">
        <v>595</v>
      </c>
      <c r="B21" s="348"/>
      <c r="C21" s="348"/>
      <c r="D21" s="268" t="s">
        <v>561</v>
      </c>
      <c r="E21" s="268" t="s">
        <v>579</v>
      </c>
      <c r="F21" s="147"/>
      <c r="G21" s="269">
        <v>12600</v>
      </c>
      <c r="H21" s="202"/>
      <c r="I21" s="269">
        <v>4741.9</v>
      </c>
      <c r="J21" s="202"/>
      <c r="K21" s="269">
        <v>12574.8</v>
      </c>
      <c r="L21" s="202"/>
      <c r="M21" s="270">
        <v>0.150707</v>
      </c>
      <c r="N21" s="202"/>
      <c r="O21" s="270">
        <v>0.751885</v>
      </c>
    </row>
    <row r="22" spans="1:15" s="130" customFormat="1" ht="12.75">
      <c r="A22" s="348" t="s">
        <v>595</v>
      </c>
      <c r="B22" s="348"/>
      <c r="C22" s="348"/>
      <c r="D22" s="268" t="s">
        <v>559</v>
      </c>
      <c r="E22" s="268" t="s">
        <v>580</v>
      </c>
      <c r="F22" s="147"/>
      <c r="G22" s="269">
        <v>18300</v>
      </c>
      <c r="H22" s="202"/>
      <c r="I22" s="269">
        <v>14543.06</v>
      </c>
      <c r="J22" s="202"/>
      <c r="K22" s="269">
        <v>18208.5</v>
      </c>
      <c r="L22" s="202"/>
      <c r="M22" s="270">
        <v>0.075734</v>
      </c>
      <c r="N22" s="202"/>
      <c r="O22" s="270">
        <v>1.088741</v>
      </c>
    </row>
    <row r="23" spans="1:15" s="130" customFormat="1" ht="12.75">
      <c r="A23" s="348" t="s">
        <v>595</v>
      </c>
      <c r="B23" s="348"/>
      <c r="C23" s="348"/>
      <c r="D23" s="268" t="s">
        <v>561</v>
      </c>
      <c r="E23" s="268" t="s">
        <v>580</v>
      </c>
      <c r="F23" s="147"/>
      <c r="G23" s="269">
        <v>12600</v>
      </c>
      <c r="H23" s="202"/>
      <c r="I23" s="269">
        <v>4762.78</v>
      </c>
      <c r="J23" s="202"/>
      <c r="K23" s="269">
        <v>12537</v>
      </c>
      <c r="L23" s="202"/>
      <c r="M23" s="270">
        <v>0.052144</v>
      </c>
      <c r="N23" s="202"/>
      <c r="O23" s="270">
        <v>0.749625</v>
      </c>
    </row>
    <row r="24" spans="1:15" s="130" customFormat="1" ht="12.75">
      <c r="A24" s="348" t="s">
        <v>595</v>
      </c>
      <c r="B24" s="348"/>
      <c r="C24" s="348"/>
      <c r="D24" s="268" t="s">
        <v>559</v>
      </c>
      <c r="E24" s="268" t="s">
        <v>581</v>
      </c>
      <c r="F24" s="147"/>
      <c r="G24" s="269">
        <v>2000</v>
      </c>
      <c r="H24" s="202"/>
      <c r="I24" s="269">
        <v>1574.56</v>
      </c>
      <c r="J24" s="202"/>
      <c r="K24" s="269">
        <v>1980</v>
      </c>
      <c r="L24" s="202"/>
      <c r="M24" s="270">
        <v>0.01389</v>
      </c>
      <c r="N24" s="202"/>
      <c r="O24" s="270">
        <v>0.11839</v>
      </c>
    </row>
    <row r="25" spans="1:15" s="130" customFormat="1" ht="12.75">
      <c r="A25" s="348" t="s">
        <v>595</v>
      </c>
      <c r="B25" s="348"/>
      <c r="C25" s="348"/>
      <c r="D25" s="268" t="s">
        <v>561</v>
      </c>
      <c r="E25" s="268" t="s">
        <v>581</v>
      </c>
      <c r="F25" s="147"/>
      <c r="G25" s="269">
        <v>22800</v>
      </c>
      <c r="H25" s="202"/>
      <c r="I25" s="269">
        <v>9046.13</v>
      </c>
      <c r="J25" s="202"/>
      <c r="K25" s="269">
        <v>22572</v>
      </c>
      <c r="L25" s="202"/>
      <c r="M25" s="270">
        <v>0.15835</v>
      </c>
      <c r="N25" s="202"/>
      <c r="O25" s="270">
        <v>1.349647</v>
      </c>
    </row>
    <row r="26" spans="1:15" s="130" customFormat="1" ht="12.75">
      <c r="A26" s="348" t="s">
        <v>595</v>
      </c>
      <c r="B26" s="348"/>
      <c r="C26" s="348"/>
      <c r="D26" s="268" t="s">
        <v>559</v>
      </c>
      <c r="E26" s="268" t="s">
        <v>582</v>
      </c>
      <c r="F26" s="147"/>
      <c r="G26" s="269">
        <v>72648</v>
      </c>
      <c r="H26" s="202"/>
      <c r="I26" s="269">
        <v>52411.09</v>
      </c>
      <c r="J26" s="202"/>
      <c r="K26" s="269">
        <v>71195.04</v>
      </c>
      <c r="L26" s="202"/>
      <c r="M26" s="270">
        <v>0.499233</v>
      </c>
      <c r="N26" s="202"/>
      <c r="O26" s="270">
        <v>4.256964</v>
      </c>
    </row>
    <row r="27" spans="1:15" s="130" customFormat="1" ht="12.75">
      <c r="A27" s="348" t="s">
        <v>595</v>
      </c>
      <c r="B27" s="348"/>
      <c r="C27" s="348"/>
      <c r="D27" s="268" t="s">
        <v>561</v>
      </c>
      <c r="E27" s="268" t="s">
        <v>582</v>
      </c>
      <c r="F27" s="147"/>
      <c r="G27" s="269">
        <v>30000</v>
      </c>
      <c r="H27" s="202"/>
      <c r="I27" s="269">
        <v>15537.04</v>
      </c>
      <c r="J27" s="202"/>
      <c r="K27" s="269">
        <v>29400</v>
      </c>
      <c r="L27" s="202"/>
      <c r="M27" s="270">
        <v>0.206158</v>
      </c>
      <c r="N27" s="202"/>
      <c r="O27" s="270">
        <v>1.757914</v>
      </c>
    </row>
    <row r="28" spans="1:15" s="130" customFormat="1" ht="12.75">
      <c r="A28" s="348" t="s">
        <v>595</v>
      </c>
      <c r="B28" s="348"/>
      <c r="C28" s="348"/>
      <c r="D28" s="268" t="s">
        <v>559</v>
      </c>
      <c r="E28" s="268" t="s">
        <v>583</v>
      </c>
      <c r="F28" s="147"/>
      <c r="G28" s="269">
        <v>162174</v>
      </c>
      <c r="H28" s="202"/>
      <c r="I28" s="269">
        <v>112161.94</v>
      </c>
      <c r="J28" s="202"/>
      <c r="K28" s="269">
        <v>160552.26</v>
      </c>
      <c r="L28" s="202"/>
      <c r="M28" s="270">
        <v>0.584941</v>
      </c>
      <c r="N28" s="202"/>
      <c r="O28" s="270">
        <v>9.5999</v>
      </c>
    </row>
    <row r="29" spans="1:15" s="130" customFormat="1" ht="12.75">
      <c r="A29" s="348" t="s">
        <v>595</v>
      </c>
      <c r="B29" s="348"/>
      <c r="C29" s="348"/>
      <c r="D29" s="268" t="s">
        <v>561</v>
      </c>
      <c r="E29" s="268" t="s">
        <v>583</v>
      </c>
      <c r="F29" s="147"/>
      <c r="G29" s="269">
        <v>21250</v>
      </c>
      <c r="H29" s="202"/>
      <c r="I29" s="269">
        <v>8650.36</v>
      </c>
      <c r="J29" s="202"/>
      <c r="K29" s="269">
        <v>21037.5</v>
      </c>
      <c r="L29" s="202"/>
      <c r="M29" s="270">
        <v>0.076646</v>
      </c>
      <c r="N29" s="202"/>
      <c r="O29" s="270">
        <v>1.257895</v>
      </c>
    </row>
    <row r="30" spans="1:15" s="130" customFormat="1" ht="12.75">
      <c r="A30" s="348" t="s">
        <v>595</v>
      </c>
      <c r="B30" s="348"/>
      <c r="C30" s="348"/>
      <c r="D30" s="268" t="s">
        <v>559</v>
      </c>
      <c r="E30" s="268" t="s">
        <v>584</v>
      </c>
      <c r="F30" s="147"/>
      <c r="G30" s="269">
        <v>32000</v>
      </c>
      <c r="H30" s="202"/>
      <c r="I30" s="269">
        <v>22107.52</v>
      </c>
      <c r="J30" s="202"/>
      <c r="K30" s="269">
        <v>31552</v>
      </c>
      <c r="L30" s="202"/>
      <c r="M30" s="270">
        <v>0.293332</v>
      </c>
      <c r="N30" s="202"/>
      <c r="O30" s="270">
        <v>1.886588</v>
      </c>
    </row>
    <row r="31" spans="1:15" s="130" customFormat="1" ht="12.75">
      <c r="A31" s="348" t="s">
        <v>595</v>
      </c>
      <c r="B31" s="348"/>
      <c r="C31" s="348"/>
      <c r="D31" s="268" t="s">
        <v>559</v>
      </c>
      <c r="E31" s="268" t="s">
        <v>585</v>
      </c>
      <c r="F31" s="147"/>
      <c r="G31" s="269">
        <v>59765.4</v>
      </c>
      <c r="H31" s="202"/>
      <c r="I31" s="269">
        <v>47751.02</v>
      </c>
      <c r="J31" s="202"/>
      <c r="K31" s="269">
        <v>58629.86</v>
      </c>
      <c r="L31" s="202"/>
      <c r="M31" s="270">
        <v>0.364847</v>
      </c>
      <c r="N31" s="202"/>
      <c r="O31" s="270">
        <v>3.505655</v>
      </c>
    </row>
    <row r="32" spans="1:15" s="130" customFormat="1" ht="12.75">
      <c r="A32" s="348" t="s">
        <v>595</v>
      </c>
      <c r="B32" s="348"/>
      <c r="C32" s="348"/>
      <c r="D32" s="268" t="s">
        <v>559</v>
      </c>
      <c r="E32" s="268" t="s">
        <v>586</v>
      </c>
      <c r="F32" s="147"/>
      <c r="G32" s="269">
        <v>100800</v>
      </c>
      <c r="H32" s="202"/>
      <c r="I32" s="269">
        <v>82551.59</v>
      </c>
      <c r="J32" s="202"/>
      <c r="K32" s="269">
        <v>98784</v>
      </c>
      <c r="L32" s="202"/>
      <c r="M32" s="270">
        <v>0.447412</v>
      </c>
      <c r="N32" s="202"/>
      <c r="O32" s="270">
        <v>5.906591</v>
      </c>
    </row>
    <row r="33" spans="1:15" s="130" customFormat="1" ht="12.75">
      <c r="A33" s="348" t="s">
        <v>595</v>
      </c>
      <c r="B33" s="348"/>
      <c r="C33" s="348"/>
      <c r="D33" s="268" t="s">
        <v>559</v>
      </c>
      <c r="E33" s="268" t="s">
        <v>587</v>
      </c>
      <c r="F33" s="147"/>
      <c r="G33" s="269">
        <v>16000</v>
      </c>
      <c r="H33" s="202"/>
      <c r="I33" s="269">
        <v>14271.42</v>
      </c>
      <c r="J33" s="202"/>
      <c r="K33" s="269">
        <v>15648</v>
      </c>
      <c r="L33" s="202"/>
      <c r="M33" s="270">
        <v>0.084048</v>
      </c>
      <c r="N33" s="202"/>
      <c r="O33" s="270">
        <v>0.935641</v>
      </c>
    </row>
    <row r="34" spans="1:15" s="130" customFormat="1" ht="12.75">
      <c r="A34" s="348" t="s">
        <v>595</v>
      </c>
      <c r="B34" s="348"/>
      <c r="C34" s="348"/>
      <c r="D34" s="268" t="s">
        <v>559</v>
      </c>
      <c r="E34" s="268" t="s">
        <v>588</v>
      </c>
      <c r="F34" s="147"/>
      <c r="G34" s="269">
        <v>10800</v>
      </c>
      <c r="H34" s="202"/>
      <c r="I34" s="269">
        <v>9707.33</v>
      </c>
      <c r="J34" s="202"/>
      <c r="K34" s="269">
        <v>10476</v>
      </c>
      <c r="L34" s="202"/>
      <c r="M34" s="270">
        <v>0.056825</v>
      </c>
      <c r="N34" s="202"/>
      <c r="O34" s="270">
        <v>0.626391</v>
      </c>
    </row>
    <row r="35" spans="1:15" s="130" customFormat="1" ht="12.75">
      <c r="A35" s="348" t="s">
        <v>595</v>
      </c>
      <c r="B35" s="348"/>
      <c r="C35" s="348"/>
      <c r="D35" s="268" t="s">
        <v>561</v>
      </c>
      <c r="E35" s="268" t="s">
        <v>588</v>
      </c>
      <c r="F35" s="147"/>
      <c r="G35" s="269">
        <v>19620</v>
      </c>
      <c r="H35" s="202"/>
      <c r="I35" s="269">
        <v>19401.58</v>
      </c>
      <c r="J35" s="202"/>
      <c r="K35" s="269">
        <v>19031.4</v>
      </c>
      <c r="L35" s="202"/>
      <c r="M35" s="270">
        <v>0.103232</v>
      </c>
      <c r="N35" s="202"/>
      <c r="O35" s="270">
        <v>1.137944</v>
      </c>
    </row>
    <row r="36" spans="1:15" s="130" customFormat="1" ht="12.75">
      <c r="A36" s="348" t="s">
        <v>595</v>
      </c>
      <c r="B36" s="348"/>
      <c r="C36" s="348"/>
      <c r="D36" s="268" t="s">
        <v>561</v>
      </c>
      <c r="E36" s="268" t="s">
        <v>589</v>
      </c>
      <c r="F36" s="147"/>
      <c r="G36" s="269">
        <v>182242</v>
      </c>
      <c r="H36" s="202"/>
      <c r="I36" s="269">
        <v>173357.02</v>
      </c>
      <c r="J36" s="202"/>
      <c r="K36" s="269">
        <v>176774.74</v>
      </c>
      <c r="L36" s="202"/>
      <c r="M36" s="270">
        <v>0.698438</v>
      </c>
      <c r="N36" s="202"/>
      <c r="O36" s="270">
        <v>10.56989</v>
      </c>
    </row>
    <row r="37" spans="1:16" s="196" customFormat="1" ht="23.25" customHeight="1">
      <c r="A37" s="352" t="s">
        <v>475</v>
      </c>
      <c r="B37" s="353"/>
      <c r="C37" s="353"/>
      <c r="D37" s="353"/>
      <c r="E37" s="354"/>
      <c r="F37" s="266">
        <v>680</v>
      </c>
      <c r="G37" s="266"/>
      <c r="H37" s="267">
        <v>691</v>
      </c>
      <c r="I37" s="266"/>
      <c r="J37" s="266">
        <v>702</v>
      </c>
      <c r="K37" s="266"/>
      <c r="L37" s="266">
        <v>713</v>
      </c>
      <c r="M37" s="266"/>
      <c r="N37" s="266">
        <v>724</v>
      </c>
      <c r="O37" s="266"/>
      <c r="P37" s="201"/>
    </row>
    <row r="38" spans="1:16" s="196" customFormat="1" ht="11.25">
      <c r="A38" s="355" t="s">
        <v>476</v>
      </c>
      <c r="B38" s="355"/>
      <c r="C38" s="355"/>
      <c r="D38" s="355"/>
      <c r="E38" s="355"/>
      <c r="F38" s="200">
        <v>681</v>
      </c>
      <c r="G38" s="200"/>
      <c r="H38" s="198">
        <v>692</v>
      </c>
      <c r="I38" s="200"/>
      <c r="J38" s="203">
        <v>703</v>
      </c>
      <c r="K38" s="200"/>
      <c r="L38" s="200">
        <v>714</v>
      </c>
      <c r="M38" s="200"/>
      <c r="N38" s="200">
        <v>725</v>
      </c>
      <c r="O38" s="200"/>
      <c r="P38" s="201"/>
    </row>
    <row r="39" spans="1:15" s="130" customFormat="1" ht="14.25" customHeight="1">
      <c r="A39" s="356" t="s">
        <v>477</v>
      </c>
      <c r="B39" s="357"/>
      <c r="C39" s="357"/>
      <c r="D39" s="357"/>
      <c r="E39" s="358"/>
      <c r="F39" s="200">
        <v>682</v>
      </c>
      <c r="G39" s="170">
        <f>SUM(G17:G38)</f>
        <v>805179.2</v>
      </c>
      <c r="H39" s="147">
        <v>693</v>
      </c>
      <c r="I39" s="170">
        <f>SUM(I17:I38)</f>
        <v>611345.45</v>
      </c>
      <c r="J39" s="147">
        <v>704</v>
      </c>
      <c r="K39" s="170">
        <f>SUM(K17:K38)</f>
        <v>790445.7000000001</v>
      </c>
      <c r="L39" s="147">
        <v>715</v>
      </c>
      <c r="M39" s="204">
        <f>SUM(M17:M38)</f>
        <v>4.160259000000001</v>
      </c>
      <c r="N39" s="147">
        <v>726</v>
      </c>
      <c r="O39" s="204">
        <f>SUM(O17:O38)</f>
        <v>47.263112</v>
      </c>
    </row>
    <row r="40" spans="1:15" s="169" customFormat="1" ht="11.25">
      <c r="A40" s="351" t="s">
        <v>478</v>
      </c>
      <c r="B40" s="351"/>
      <c r="C40" s="351"/>
      <c r="D40" s="351"/>
      <c r="E40" s="351"/>
      <c r="F40" s="200">
        <v>683</v>
      </c>
      <c r="G40" s="205"/>
      <c r="H40" s="206">
        <v>694</v>
      </c>
      <c r="I40" s="207"/>
      <c r="J40" s="164">
        <v>705</v>
      </c>
      <c r="K40" s="207"/>
      <c r="L40" s="208">
        <v>716</v>
      </c>
      <c r="M40" s="209"/>
      <c r="N40" s="210">
        <v>727</v>
      </c>
      <c r="O40" s="211"/>
    </row>
    <row r="41" spans="1:15" s="169" customFormat="1" ht="11.25">
      <c r="A41" s="349" t="s">
        <v>479</v>
      </c>
      <c r="B41" s="349"/>
      <c r="C41" s="349"/>
      <c r="D41" s="349"/>
      <c r="E41" s="349"/>
      <c r="F41" s="212">
        <v>684</v>
      </c>
      <c r="G41" s="205"/>
      <c r="H41" s="206">
        <v>695</v>
      </c>
      <c r="I41" s="207"/>
      <c r="J41" s="164">
        <v>706</v>
      </c>
      <c r="K41" s="207"/>
      <c r="L41" s="208">
        <v>717</v>
      </c>
      <c r="M41" s="209"/>
      <c r="N41" s="210">
        <v>728</v>
      </c>
      <c r="O41" s="211"/>
    </row>
    <row r="42" spans="1:15" s="169" customFormat="1" ht="11.25">
      <c r="A42" s="349" t="s">
        <v>480</v>
      </c>
      <c r="B42" s="349"/>
      <c r="C42" s="349"/>
      <c r="D42" s="349"/>
      <c r="E42" s="349"/>
      <c r="F42" s="212">
        <v>685</v>
      </c>
      <c r="G42" s="205"/>
      <c r="H42" s="206">
        <v>696</v>
      </c>
      <c r="I42" s="207"/>
      <c r="J42" s="164">
        <v>707</v>
      </c>
      <c r="K42" s="207"/>
      <c r="L42" s="208">
        <v>718</v>
      </c>
      <c r="M42" s="209"/>
      <c r="N42" s="210">
        <v>729</v>
      </c>
      <c r="O42" s="211"/>
    </row>
    <row r="43" spans="1:15" s="169" customFormat="1" ht="11.25">
      <c r="A43" s="349" t="s">
        <v>481</v>
      </c>
      <c r="B43" s="349"/>
      <c r="C43" s="349"/>
      <c r="D43" s="349"/>
      <c r="E43" s="349"/>
      <c r="F43" s="212">
        <v>686</v>
      </c>
      <c r="G43" s="212"/>
      <c r="H43" s="206">
        <v>697</v>
      </c>
      <c r="I43" s="212"/>
      <c r="J43" s="206">
        <v>708</v>
      </c>
      <c r="K43" s="212"/>
      <c r="L43" s="176">
        <v>719</v>
      </c>
      <c r="M43" s="212"/>
      <c r="N43" s="206">
        <v>730</v>
      </c>
      <c r="O43" s="212"/>
    </row>
    <row r="44" spans="1:15" s="169" customFormat="1" ht="11.25">
      <c r="A44" s="349" t="s">
        <v>482</v>
      </c>
      <c r="B44" s="349"/>
      <c r="C44" s="349"/>
      <c r="D44" s="349"/>
      <c r="E44" s="349"/>
      <c r="F44" s="212">
        <v>687</v>
      </c>
      <c r="G44" s="180"/>
      <c r="H44" s="206">
        <v>698</v>
      </c>
      <c r="I44" s="178"/>
      <c r="J44" s="164">
        <v>709</v>
      </c>
      <c r="K44" s="178"/>
      <c r="L44" s="208">
        <v>720</v>
      </c>
      <c r="M44" s="209"/>
      <c r="N44" s="210">
        <v>731</v>
      </c>
      <c r="O44" s="213"/>
    </row>
    <row r="45" spans="1:15" s="169" customFormat="1" ht="11.25">
      <c r="A45" s="351" t="s">
        <v>483</v>
      </c>
      <c r="B45" s="351"/>
      <c r="C45" s="351"/>
      <c r="D45" s="351"/>
      <c r="E45" s="351"/>
      <c r="F45" s="212">
        <v>688</v>
      </c>
      <c r="G45" s="180">
        <f>G39</f>
        <v>805179.2</v>
      </c>
      <c r="H45" s="206">
        <v>699</v>
      </c>
      <c r="I45" s="178">
        <f>I39</f>
        <v>611345.45</v>
      </c>
      <c r="J45" s="164">
        <v>710</v>
      </c>
      <c r="K45" s="178">
        <f>K39</f>
        <v>790445.7000000001</v>
      </c>
      <c r="L45" s="208">
        <v>721</v>
      </c>
      <c r="M45" s="209"/>
      <c r="N45" s="210">
        <v>732</v>
      </c>
      <c r="O45" s="187">
        <f>O39</f>
        <v>47.263112</v>
      </c>
    </row>
    <row r="46" spans="1:15" s="130" customFormat="1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</row>
    <row r="47" spans="1:16" ht="12.75">
      <c r="A47" s="214" t="s">
        <v>464</v>
      </c>
      <c r="B47" s="214"/>
      <c r="C47" s="214"/>
      <c r="D47" s="190"/>
      <c r="E47" s="190"/>
      <c r="J47" s="191" t="s">
        <v>222</v>
      </c>
      <c r="L47" s="350" t="s">
        <v>465</v>
      </c>
      <c r="M47" s="350"/>
      <c r="N47" s="350"/>
      <c r="O47" s="350"/>
      <c r="P47" s="196"/>
    </row>
    <row r="48" spans="1:16" ht="12.75">
      <c r="A48" s="214" t="s">
        <v>548</v>
      </c>
      <c r="B48" s="214"/>
      <c r="C48" s="214"/>
      <c r="D48" s="190" t="s">
        <v>466</v>
      </c>
      <c r="K48" s="190"/>
      <c r="L48" s="350" t="s">
        <v>506</v>
      </c>
      <c r="M48" s="350"/>
      <c r="N48" s="350"/>
      <c r="O48" s="350"/>
      <c r="P48" s="196"/>
    </row>
    <row r="49" spans="10:16" ht="12.75">
      <c r="J49" s="193"/>
      <c r="K49" s="124"/>
      <c r="L49" s="120"/>
      <c r="M49" s="215"/>
      <c r="N49" s="215"/>
      <c r="P49" s="216"/>
    </row>
    <row r="50" spans="1:16" ht="12.75">
      <c r="A50" s="194"/>
      <c r="B50" s="195" t="s">
        <v>484</v>
      </c>
      <c r="C50" s="194"/>
      <c r="D50" s="120"/>
      <c r="E50" s="123"/>
      <c r="F50" s="120"/>
      <c r="G50" s="124"/>
      <c r="H50" s="120"/>
      <c r="I50" s="120"/>
      <c r="J50" s="120"/>
      <c r="K50" s="124"/>
      <c r="L50" s="120"/>
      <c r="M50" s="215"/>
      <c r="N50" s="215"/>
      <c r="O50" s="192"/>
      <c r="P50" s="196"/>
    </row>
    <row r="51" spans="2:14" ht="12.75">
      <c r="B51" s="195" t="s">
        <v>468</v>
      </c>
      <c r="M51" s="215"/>
      <c r="N51" s="215"/>
    </row>
    <row r="52" ht="12.75">
      <c r="B52" s="195" t="s">
        <v>485</v>
      </c>
    </row>
  </sheetData>
  <sheetProtection/>
  <mergeCells count="48">
    <mergeCell ref="O10:O13"/>
    <mergeCell ref="A10:E10"/>
    <mergeCell ref="F10:F14"/>
    <mergeCell ref="J10:J14"/>
    <mergeCell ref="K10:K13"/>
    <mergeCell ref="L10:L14"/>
    <mergeCell ref="M10:M13"/>
    <mergeCell ref="E11:E13"/>
    <mergeCell ref="H10:H14"/>
    <mergeCell ref="A14:E14"/>
    <mergeCell ref="N10:N14"/>
    <mergeCell ref="A17:C17"/>
    <mergeCell ref="A18:C18"/>
    <mergeCell ref="A19:C19"/>
    <mergeCell ref="A20:C20"/>
    <mergeCell ref="A21:C21"/>
    <mergeCell ref="I10:I13"/>
    <mergeCell ref="G10:G13"/>
    <mergeCell ref="A11:C13"/>
    <mergeCell ref="D11:D13"/>
    <mergeCell ref="A22:C22"/>
    <mergeCell ref="A15:E15"/>
    <mergeCell ref="A16:E16"/>
    <mergeCell ref="L48:O48"/>
    <mergeCell ref="A39:E39"/>
    <mergeCell ref="A40:E40"/>
    <mergeCell ref="A41:E41"/>
    <mergeCell ref="A42:E42"/>
    <mergeCell ref="A44:E44"/>
    <mergeCell ref="A27:C27"/>
    <mergeCell ref="A28:C28"/>
    <mergeCell ref="A29:C29"/>
    <mergeCell ref="A30:C30"/>
    <mergeCell ref="A31:C31"/>
    <mergeCell ref="A23:C23"/>
    <mergeCell ref="A24:C24"/>
    <mergeCell ref="A25:C25"/>
    <mergeCell ref="A26:C26"/>
    <mergeCell ref="A32:C32"/>
    <mergeCell ref="A33:C33"/>
    <mergeCell ref="A43:E43"/>
    <mergeCell ref="L47:O47"/>
    <mergeCell ref="A45:E45"/>
    <mergeCell ref="A37:E37"/>
    <mergeCell ref="A38:E38"/>
    <mergeCell ref="A34:C34"/>
    <mergeCell ref="A35:C35"/>
    <mergeCell ref="A36:C36"/>
  </mergeCells>
  <printOptions/>
  <pageMargins left="0.35433070866141736" right="0.35433070866141736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2022-02-23T14:09:08Z</cp:lastPrinted>
  <dcterms:created xsi:type="dcterms:W3CDTF">2008-07-04T06:50:58Z</dcterms:created>
  <dcterms:modified xsi:type="dcterms:W3CDTF">2022-02-25T08:56:51Z</dcterms:modified>
  <cp:category/>
  <cp:version/>
  <cp:contentType/>
  <cp:contentStatus/>
</cp:coreProperties>
</file>